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765" yWindow="-15" windowWidth="20730" windowHeight="11760" firstSheet="1" activeTab="1"/>
  </bookViews>
  <sheets>
    <sheet name="ydaljenia vod" sheetId="7" r:id="rId1"/>
    <sheet name="ydaljenia vod КС" sheetId="9" r:id="rId2"/>
    <sheet name="ydalj kanal КС" sheetId="11" r:id="rId3"/>
    <sheet name="VODOPR КС" sheetId="12" r:id="rId4"/>
    <sheet name="KANAL КС" sheetId="13" r:id="rId5"/>
  </sheets>
  <calcPr calcId="145621"/>
</workbook>
</file>

<file path=xl/calcChain.xml><?xml version="1.0" encoding="utf-8"?>
<calcChain xmlns="http://schemas.openxmlformats.org/spreadsheetml/2006/main">
  <c r="D24" i="12" l="1"/>
  <c r="D26" i="12"/>
  <c r="D25" i="12"/>
  <c r="D17" i="12"/>
  <c r="D18" i="12"/>
  <c r="D20" i="12"/>
  <c r="D21" i="12" s="1"/>
  <c r="D15" i="12" s="1"/>
  <c r="D19" i="12"/>
  <c r="G8" i="12"/>
  <c r="G9" i="12"/>
  <c r="G10" i="12"/>
  <c r="G11" i="12"/>
  <c r="D14" i="12" s="1"/>
  <c r="D13" i="12"/>
  <c r="D11" i="12"/>
  <c r="G9" i="13"/>
  <c r="G10" i="13"/>
  <c r="G15" i="13" s="1"/>
  <c r="G11" i="13"/>
  <c r="G12" i="13"/>
  <c r="G13" i="13"/>
  <c r="G14" i="13"/>
  <c r="H9" i="13"/>
  <c r="H10" i="13"/>
  <c r="H15" i="13" s="1"/>
  <c r="D18" i="13" s="1"/>
  <c r="H11" i="13"/>
  <c r="H12" i="13"/>
  <c r="H13" i="13"/>
  <c r="H14" i="13"/>
  <c r="D15" i="13"/>
  <c r="D28" i="13" s="1"/>
  <c r="D20" i="13"/>
  <c r="D21" i="13"/>
  <c r="D22" i="13"/>
  <c r="D23" i="13" s="1"/>
  <c r="D27" i="13"/>
  <c r="D29" i="13"/>
  <c r="G8" i="11"/>
  <c r="C9" i="11"/>
  <c r="G9" i="11"/>
  <c r="C10" i="11"/>
  <c r="G10" i="11"/>
  <c r="C11" i="11"/>
  <c r="D11" i="11"/>
  <c r="G11" i="11" s="1"/>
  <c r="C12" i="11"/>
  <c r="G12" i="11" s="1"/>
  <c r="D12" i="11"/>
  <c r="E12" i="11"/>
  <c r="C13" i="11"/>
  <c r="G13" i="11" s="1"/>
  <c r="D13" i="11"/>
  <c r="E13" i="11"/>
  <c r="C18" i="11"/>
  <c r="G18" i="11" s="1"/>
  <c r="G19" i="11"/>
  <c r="G8" i="9"/>
  <c r="C14" i="9"/>
  <c r="D14" i="9"/>
  <c r="G14" i="9" s="1"/>
  <c r="C13" i="9"/>
  <c r="G13" i="9" s="1"/>
  <c r="C15" i="9"/>
  <c r="G15" i="9" s="1"/>
  <c r="D15" i="9"/>
  <c r="E15" i="9"/>
  <c r="C16" i="9"/>
  <c r="D16" i="9"/>
  <c r="C21" i="9"/>
  <c r="G21" i="9"/>
  <c r="G19" i="9" s="1"/>
  <c r="G22" i="9"/>
  <c r="G23" i="9"/>
  <c r="G25" i="9"/>
  <c r="G50" i="9"/>
  <c r="C56" i="9"/>
  <c r="D56" i="9"/>
  <c r="G56" i="9" s="1"/>
  <c r="C55" i="9"/>
  <c r="G55" i="9" s="1"/>
  <c r="C57" i="9"/>
  <c r="G57" i="9" s="1"/>
  <c r="D57" i="9"/>
  <c r="E57" i="9"/>
  <c r="C58" i="9"/>
  <c r="D58" i="9"/>
  <c r="C63" i="9"/>
  <c r="G63" i="9"/>
  <c r="G61" i="9" s="1"/>
  <c r="G64" i="9"/>
  <c r="G65" i="9"/>
  <c r="G66" i="9"/>
  <c r="G67" i="9"/>
  <c r="I24" i="7"/>
  <c r="G64" i="7"/>
  <c r="I64" i="7" s="1"/>
  <c r="G66" i="7"/>
  <c r="I66" i="7" s="1"/>
  <c r="G65" i="7"/>
  <c r="I65" i="7" s="1"/>
  <c r="C63" i="7"/>
  <c r="G63" i="7" s="1"/>
  <c r="G50" i="7"/>
  <c r="C56" i="7"/>
  <c r="D56" i="7"/>
  <c r="G56" i="7"/>
  <c r="G51" i="7" s="1"/>
  <c r="C58" i="7"/>
  <c r="D58" i="7"/>
  <c r="G58" i="7"/>
  <c r="I58" i="7" s="1"/>
  <c r="C57" i="7"/>
  <c r="D57" i="7"/>
  <c r="E57" i="7"/>
  <c r="G57" i="7"/>
  <c r="I57" i="7" s="1"/>
  <c r="C55" i="7"/>
  <c r="G55" i="7"/>
  <c r="I55" i="7" s="1"/>
  <c r="G8" i="7"/>
  <c r="C14" i="7"/>
  <c r="D14" i="7"/>
  <c r="G14" i="7" s="1"/>
  <c r="I14" i="7" s="1"/>
  <c r="G9" i="7"/>
  <c r="G10" i="7" s="1"/>
  <c r="G11" i="7" s="1"/>
  <c r="G12" i="7" s="1"/>
  <c r="G22" i="7"/>
  <c r="I22" i="7" s="1"/>
  <c r="G25" i="7"/>
  <c r="I25" i="7" s="1"/>
  <c r="G23" i="7"/>
  <c r="I23" i="7" s="1"/>
  <c r="C21" i="7"/>
  <c r="G21" i="7" s="1"/>
  <c r="C16" i="7"/>
  <c r="D16" i="7"/>
  <c r="G16" i="7"/>
  <c r="I16" i="7" s="1"/>
  <c r="C15" i="7"/>
  <c r="D15" i="7"/>
  <c r="E15" i="7"/>
  <c r="G15" i="7"/>
  <c r="I15" i="7" s="1"/>
  <c r="C13" i="7"/>
  <c r="G13" i="7"/>
  <c r="I13" i="7" s="1"/>
  <c r="I21" i="7" l="1"/>
  <c r="G17" i="7"/>
  <c r="G19" i="7"/>
  <c r="I19" i="7" s="1"/>
  <c r="G60" i="7"/>
  <c r="I60" i="7" s="1"/>
  <c r="G52" i="7"/>
  <c r="G59" i="7"/>
  <c r="G51" i="9"/>
  <c r="G58" i="9"/>
  <c r="G18" i="7"/>
  <c r="I18" i="7" s="1"/>
  <c r="I63" i="7"/>
  <c r="G61" i="7"/>
  <c r="I61" i="7" s="1"/>
  <c r="G9" i="9"/>
  <c r="G16" i="9"/>
  <c r="G16" i="11"/>
  <c r="G14" i="11"/>
  <c r="G17" i="11" s="1"/>
  <c r="D16" i="13"/>
  <c r="D17" i="13"/>
  <c r="G67" i="7"/>
  <c r="I67" i="7" s="1"/>
  <c r="I56" i="7"/>
  <c r="D37" i="13"/>
  <c r="D12" i="12"/>
  <c r="D16" i="12"/>
  <c r="I68" i="7" l="1"/>
  <c r="D19" i="13"/>
  <c r="D26" i="13"/>
  <c r="D24" i="13"/>
  <c r="G10" i="9"/>
  <c r="G17" i="9"/>
  <c r="G20" i="9" s="1"/>
  <c r="G18" i="9"/>
  <c r="G52" i="9"/>
  <c r="G59" i="9"/>
  <c r="G62" i="9" s="1"/>
  <c r="G60" i="9"/>
  <c r="G54" i="7"/>
  <c r="G53" i="7"/>
  <c r="I17" i="7"/>
  <c r="I26" i="7" s="1"/>
  <c r="G20" i="7"/>
  <c r="I20" i="7" s="1"/>
  <c r="I59" i="7"/>
  <c r="G62" i="7"/>
  <c r="I62" i="7" s="1"/>
  <c r="G54" i="9" l="1"/>
  <c r="G53" i="9"/>
  <c r="G12" i="9"/>
  <c r="G11" i="9"/>
</calcChain>
</file>

<file path=xl/sharedStrings.xml><?xml version="1.0" encoding="utf-8"?>
<sst xmlns="http://schemas.openxmlformats.org/spreadsheetml/2006/main" count="584" uniqueCount="191">
  <si>
    <t>№</t>
  </si>
  <si>
    <t>Наименование</t>
  </si>
  <si>
    <t>Мярка</t>
  </si>
  <si>
    <t>Кол-во</t>
  </si>
  <si>
    <t>ед. ц.</t>
  </si>
  <si>
    <t>стойност</t>
  </si>
  <si>
    <t>Изкоп с огр.ширина 1,20-4м и дълбочина до 2 м ръчно в земни почви, укрепен</t>
  </si>
  <si>
    <t>м3</t>
  </si>
  <si>
    <t>Също, с дълбочина 2-4м</t>
  </si>
  <si>
    <t>Прехвърляне на земни маси до 3 м. хориз. или 2 м. вертикално земна почва</t>
  </si>
  <si>
    <t>Уплътняване пясък</t>
  </si>
  <si>
    <t>Извозване на земни маси на 3 км със самосвал с натоварване</t>
  </si>
  <si>
    <t>Обратно връщане на земни почви</t>
  </si>
  <si>
    <t>Изкоп с багер земни почви при едно ут.условие на транспорт</t>
  </si>
  <si>
    <t>Разриване с булдозер на земни маси или засипване на изкоп</t>
  </si>
  <si>
    <t xml:space="preserve">Плътно укрепване и разкрепване на изкоп с шир. над 1,20м и дълб.до 2м </t>
  </si>
  <si>
    <t>м2</t>
  </si>
  <si>
    <t xml:space="preserve">Плътно укрепване и разкрепване на изкоп с шир. над 1,20м и дълб.до 4м </t>
  </si>
  <si>
    <t>мл</t>
  </si>
  <si>
    <t>Улични ревизионни шахти с размер на отвора 0,60 със сглобяеми елементи с дълб. до 3 м</t>
  </si>
  <si>
    <t>бр.</t>
  </si>
  <si>
    <t>Дъждоприемен отток - помощна  сметка №1</t>
  </si>
  <si>
    <t>Улични ревизионни шахти с размер на отвора 0,60 със сглобяеми елементи с дълб. до 4 м</t>
  </si>
  <si>
    <t>Изкоп с огр.ширина до 1,20 и дълбочина до 2 м ръчно в земни почви, неукрепен</t>
  </si>
  <si>
    <t>Изкоп с огр.ширина до 1,20 и дълбочина 2-4 м ръчно в земни почви, неукрепен</t>
  </si>
  <si>
    <t>Прехвърляне на земни почви до 3 м хоризонтално или 2 м вертикално разстояние</t>
  </si>
  <si>
    <t>Засипване изкопи с огр.ширини в земни почви без трамбоване - механизирано</t>
  </si>
  <si>
    <t>Уплътняване земни почви ръчно с ръчна трамбовка на пластове от 10 см</t>
  </si>
  <si>
    <t>ДОСТАВКА НА ПЯСЪК</t>
  </si>
  <si>
    <t>ОБРАТНА ЗАСИПКА С пясък - ръчно</t>
  </si>
  <si>
    <t>Извозване на излишни земни маси</t>
  </si>
  <si>
    <t>Изкоп с багер земни почви при норм. у-вия на транспорт</t>
  </si>
  <si>
    <t>Укрепване и разкрепване на изкопи - плътно с дълб. до 2 м и ширина над 4м, земн</t>
  </si>
  <si>
    <t>м</t>
  </si>
  <si>
    <t>Полагане сигнална лента</t>
  </si>
  <si>
    <t>Доставка и монтаж на адаптор с дъга 45°/200</t>
  </si>
  <si>
    <t>ПОМОЩНА СМЕТКА №2</t>
  </si>
  <si>
    <t>Изкоп с огр.ширина от 0,6 - 1,2м и дълбочина до 2 м ръчно в земни почви, укрепен</t>
  </si>
  <si>
    <t>Изкоп с огр.ширина от 0,6 - 1,2м и дълбочина 2-4 м ръчно в земни почви, укрепен</t>
  </si>
  <si>
    <t xml:space="preserve">ИЗКОП С БАГЕР НА ТЕЖКО ЗЕМНИ - на отвал, при утежнени условия </t>
  </si>
  <si>
    <t>ОБРАТНА ЗАСИПКА - механизирано</t>
  </si>
  <si>
    <t>УПЛЪТНЯВАНЕ НА ИЗКОП - ръчно, с пневматична трамбовка, дебелина на пласта 20 см</t>
  </si>
  <si>
    <t xml:space="preserve">НАТОВАРВАНЕ И ИЗВОЗВАНЕ НА ОТВАЛ НА ИЗЛИШНИ ЗЕМНИ МАСИ </t>
  </si>
  <si>
    <t>НЕПЛЪТНО УКРЕПВАНЕ   И РАЗКРЕПВАНЕ НА  ИЗКОПА от  0 .00 до  2.0 м</t>
  </si>
  <si>
    <t xml:space="preserve"> ДОСТАВКА И МОНТАЖ НА ДЕБЕЛОСТЕННИ РVC  ТРЪБИ   ф200</t>
  </si>
  <si>
    <t>м.л.</t>
  </si>
  <si>
    <t>ИЗПИТВАНЕ ЗА ВОЗДОПЛЪТНОСТ НАКАНАЛИЗАЦИЯ</t>
  </si>
  <si>
    <t>100м.л.</t>
  </si>
  <si>
    <t xml:space="preserve">Двуставен отток </t>
  </si>
  <si>
    <t>бр</t>
  </si>
  <si>
    <t>Чугунена решетка</t>
  </si>
  <si>
    <t>ПОМОЩНА СМЕТКА №3</t>
  </si>
  <si>
    <t>Дъждоприемен отток L=5м без асфалтова настилка</t>
  </si>
  <si>
    <t>СКО  6 м без асфалтова настилка</t>
  </si>
  <si>
    <t>Доставка и монтаж полиетиленови гофрирани тръби ф200 мм</t>
  </si>
  <si>
    <t>Доставка и монтаж тръби Ф315 PЕ SN 8</t>
  </si>
  <si>
    <t xml:space="preserve">                                                   Проектант:</t>
  </si>
  <si>
    <t xml:space="preserve">                                                      /инж.В.Георгиева/</t>
  </si>
  <si>
    <t xml:space="preserve">          КОЛИЧЕСТВЕНА СМЕТКА </t>
  </si>
  <si>
    <t xml:space="preserve">КЛОН канал </t>
  </si>
  <si>
    <t>Наименование СМР</t>
  </si>
  <si>
    <t>мярка</t>
  </si>
  <si>
    <t>кол-во</t>
  </si>
  <si>
    <t>земни работи</t>
  </si>
  <si>
    <t>L; m</t>
  </si>
  <si>
    <t>B; m</t>
  </si>
  <si>
    <t>Hср.; m</t>
  </si>
  <si>
    <t>Общ обем на изкопа</t>
  </si>
  <si>
    <r>
      <t>m</t>
    </r>
    <r>
      <rPr>
        <vertAlign val="superscript"/>
        <sz val="10"/>
        <rFont val="Arial"/>
        <family val="2"/>
        <charset val="204"/>
      </rPr>
      <t>3</t>
    </r>
  </si>
  <si>
    <t>Общ обем на изкопа без горен слой (асфалтова настилка)</t>
  </si>
  <si>
    <t>земни почви</t>
  </si>
  <si>
    <t>30% ръчно</t>
  </si>
  <si>
    <t>70% машинно</t>
  </si>
  <si>
    <t>РАЗРУШАВАНЕ И ВЪЗСТАНОВЯВАНЕ НА АСФАЛТОВА НАСТИЛКА</t>
  </si>
  <si>
    <t>m²</t>
  </si>
  <si>
    <t>НАТОВАРВАНЕ И ИЗВОЗВАНЕ НА РАЗРУШЕНА АСФАЛТОВА НАСТИЛКА СЪС САМОСВАЛ НА ДЕПО  (ДО 10 КМ)</t>
  </si>
  <si>
    <t>ИЗКОП С ОГР.ШИРИНА до 1.2М И ДЪЛБОЧИНА 0-2 m - РЪЧНО В ЗЕМНИ ПОЧВИ, НЕУКРЕПЕН</t>
  </si>
  <si>
    <t>ИЗКОП С БАГЕР ЗЕМ.ПОЧВИ ПРИ 1 УТ.У-ВИЕ НА ОТВАЛ</t>
  </si>
  <si>
    <t>ЗАСИПВАНЕ РЪЧНО ИЗКОПИ БЕЗ ТРАМБОВАНЕ</t>
  </si>
  <si>
    <t xml:space="preserve">РАЗРИВАНЕ С БУЛДОЗЕР НА ЗЕМНИ МАСИ ИЛИ ЗАСИПВАНЕ ИЗКОПИ С ПРОБЕГ ДО 40М ПРИ НОРМ.УСЛОВИЯ </t>
  </si>
  <si>
    <t>ИЗВОЗВАНЕ НА ЗЕМНИ МАСИ СЪС САМОСВАЛ НА ДЕПО             (ДО 10 КМ)</t>
  </si>
  <si>
    <t xml:space="preserve">УПЛЪТНЯВАНЕ ЗЕМНИ ПОЧВИ РЪЧНО С РЪЧНА ТРАМБОВКА НА ПЛАСТОВЕ ОТ 10СМ </t>
  </si>
  <si>
    <t>ПОДЛОЖКА ОТ ПЯСЪК, обратна засипка И ПРЕВОЗ НА ПЯСЪК СЪС САМОСВАЛ (ДО 10 КМ)</t>
  </si>
  <si>
    <t xml:space="preserve">'Монтаж на полиетиленови тръби на челна заварка в  открити изкопи ф 90 мм </t>
  </si>
  <si>
    <t>ИЗПИТВАНЕ ПЛЪТНОСТТА НА ТРЪБОПРОВОДИ ПОД ХИДР.НАЛЯГАНЕ ДО ф100</t>
  </si>
  <si>
    <t xml:space="preserve">ДЕЗИНФЕКЦИЯ ВОДОПРОВОДИ </t>
  </si>
  <si>
    <t>100 м.</t>
  </si>
  <si>
    <t>ПОЛАГАНЕ ДЕТЕКТОРНА ЛЕНТА В/У ВОДОПРОВОД РЕ</t>
  </si>
  <si>
    <t>СГРАДНО ОТКЛОНЕНИЕ - водопровод 7м</t>
  </si>
  <si>
    <t>Доставка и монтаж тройник РЕ ф90/90</t>
  </si>
  <si>
    <t>Доставка и монтаж на свободен фланец ф200</t>
  </si>
  <si>
    <t>Доставка и монтаж на фланшов накрайник РЕ ф200</t>
  </si>
  <si>
    <t>Доставка и монтаж на фланшов накрайник РЕ ф90</t>
  </si>
  <si>
    <t>Доставка и монтаж на свободен фланец ф90</t>
  </si>
  <si>
    <t>Спирателен кран Ф90</t>
  </si>
  <si>
    <t>Доставка и монтаж глух фланец 90</t>
  </si>
  <si>
    <t>Доставка и монтаж на тръби РЕ ф 90 за ПХ</t>
  </si>
  <si>
    <t xml:space="preserve">Доставка и монтаж на надземен ПХ  </t>
  </si>
  <si>
    <t>Доставка и монтаж на указателна табелка за ПХ</t>
  </si>
  <si>
    <t>Спирателен кран ф80</t>
  </si>
  <si>
    <t>Автоматичен въздушник ф50</t>
  </si>
  <si>
    <t>Т 90/50</t>
  </si>
  <si>
    <t>НАПРАВА ОПОРНИ БЛОКОВЕ</t>
  </si>
  <si>
    <t>Доставка и монтаж пасивен маркер</t>
  </si>
  <si>
    <t>Удължения при о.т. Извън асфалта</t>
  </si>
  <si>
    <t>СЪСТАВИЛ:</t>
  </si>
  <si>
    <t>ВЪЗЛОЖИТЕЛ: ОБЩИНА СТРУМЯНИ</t>
  </si>
  <si>
    <t>0-2</t>
  </si>
  <si>
    <t>2-4</t>
  </si>
  <si>
    <t>ОБЩО</t>
  </si>
  <si>
    <t>ОБЩ ОБЕМ НА ИЗКОПА</t>
  </si>
  <si>
    <t xml:space="preserve">Пясъчна подложка </t>
  </si>
  <si>
    <t>Обратно засипване с пясък</t>
  </si>
  <si>
    <t>Доставка пясък</t>
  </si>
  <si>
    <t>Дъждоприемна решетка - помощна сметка №2</t>
  </si>
  <si>
    <t>Cградно отклонение - пом.сметка №3</t>
  </si>
  <si>
    <t>Заустване дъждовен канал в река - ПС №4</t>
  </si>
  <si>
    <t>ПОДЛОЖКА ОТ ПЯСЪК</t>
  </si>
  <si>
    <t>УПЛЪТНЯВАНЕ  пясък</t>
  </si>
  <si>
    <t>Oбратна засипка пясък ръчно</t>
  </si>
  <si>
    <t>Oбратна засипка пясък машинно</t>
  </si>
  <si>
    <t>Монтаж на полиетиленови тръби на челна заварка в  открити изкопи ф 200 мм РЕ 100 PN10</t>
  </si>
  <si>
    <t>Монтаж на полиетиленови тръби на челна заварка в  открити изкопи ф 90 мм РЕ 100 PN10</t>
  </si>
  <si>
    <t>ПОЛАГАНЕ СИГНАЛНА ЛЕНТА В/У ВОДОПРОВОД РЕ</t>
  </si>
  <si>
    <t>СВО 7м</t>
  </si>
  <si>
    <t>Ед. Цена</t>
  </si>
  <si>
    <t>Стойност</t>
  </si>
  <si>
    <t>Изкоп с огр.ширина 0.6-1.2М - ръчно в земни почни неукрепен Н=или&lt;2М</t>
  </si>
  <si>
    <t>м³</t>
  </si>
  <si>
    <t>Засипване тесни изкопи без трамбоване</t>
  </si>
  <si>
    <t>Изкоп с багер зем.почви при 1 ут.у-вие на транспорт</t>
  </si>
  <si>
    <t>Разриване с булдозер или засипване изкопи с пробег до 40 м при нормални условия</t>
  </si>
  <si>
    <t>Монтаж на полиетиленови тръби на челна заварка в открит изкоп ф 32 мм</t>
  </si>
  <si>
    <t>Тротоарен кран комплект с охр.гарнитура Ф32</t>
  </si>
  <si>
    <t>Доставка и монтаж на водовземна скоба ........../32</t>
  </si>
  <si>
    <t xml:space="preserve">Изпробване плътносттана тръбопроводи под хидр.налягане  </t>
  </si>
  <si>
    <t>Дезинфекция водопроводи</t>
  </si>
  <si>
    <t>Пасивен маркер</t>
  </si>
  <si>
    <t>Удължения при о.т. Извън асфалта - канал</t>
  </si>
  <si>
    <t>ИЗКОП С ОГР.ШИРИНА до 1.2М И ДЪЛБОЧИНА 2-4 m - РЪЧНО В ЗЕМНИ ПОЧВИ, НЕУКРЕПЕН</t>
  </si>
  <si>
    <t>ДЕЗИНФЕКЦИЯ ВОДОПРОВОДИ до ф200ММ</t>
  </si>
  <si>
    <t>ИЗПИТВАНЕ ПЛЪТНОСТТА НА ТРЪБОПРОВОДИ ПОД ХИДР.НАЛЯГАНЕ ДО ф200</t>
  </si>
  <si>
    <t xml:space="preserve">Монтаж на полиетиленови тръби на челна заварка в  открити изкопи ф 200 мм </t>
  </si>
  <si>
    <t>Изкоп в земни почви с ширина над 1,20 и дълбочина до 2,0м.ръчно</t>
  </si>
  <si>
    <r>
      <t>м</t>
    </r>
    <r>
      <rPr>
        <vertAlign val="superscript"/>
        <sz val="12"/>
        <color indexed="8"/>
        <rFont val="Arial"/>
        <family val="2"/>
        <charset val="204"/>
      </rPr>
      <t>3</t>
    </r>
  </si>
  <si>
    <t>Обратно засипване земни почви</t>
  </si>
  <si>
    <t>Трамбоване земни почви</t>
  </si>
  <si>
    <t xml:space="preserve">Инвентарен кофраж за подпорни стени </t>
  </si>
  <si>
    <t>Бутобетон  М150</t>
  </si>
  <si>
    <r>
      <t xml:space="preserve">М </t>
    </r>
    <r>
      <rPr>
        <vertAlign val="superscript"/>
        <sz val="12"/>
        <color indexed="8"/>
        <rFont val="Arial"/>
        <family val="2"/>
        <charset val="204"/>
      </rPr>
      <t>2</t>
    </r>
  </si>
  <si>
    <t xml:space="preserve">Бетон М150 за пояси </t>
  </si>
  <si>
    <t>Водочерпене</t>
  </si>
  <si>
    <t>м.с.</t>
  </si>
  <si>
    <t>Облицовка от камък</t>
  </si>
  <si>
    <t>Заустване  канал   в река</t>
  </si>
  <si>
    <t>Дъждоприемен решетка L=12м без асфалтова настилка</t>
  </si>
  <si>
    <t>Кофраж</t>
  </si>
  <si>
    <t>Бетон в основа</t>
  </si>
  <si>
    <t>Бетон за стени</t>
  </si>
  <si>
    <t>L профил №5</t>
  </si>
  <si>
    <t>кг</t>
  </si>
  <si>
    <t>Арматура ф6</t>
  </si>
  <si>
    <t xml:space="preserve">ПОДЛОЖКА ОТ  ПЯСЪК  0,15m </t>
  </si>
  <si>
    <t xml:space="preserve">ПОДЛОЖКА ОТ  ПЯСЪК  0,15m  </t>
  </si>
  <si>
    <t>НАТОВАРВАНЕ И ИЗВОЗВАНЕ НА ОТВАЛ НА ИЗЛИШНИ ЗЕМНИ МАСИ на 3км</t>
  </si>
  <si>
    <t>ИЗВОЗВАНЕ НА ЗЕМНИ МАСИ СЪС САМОСВАЛ НА ДЕПО   (ДО 3 КМ)</t>
  </si>
  <si>
    <t>ПОДЛОЖКА ОТ ПЯСЪК, обратна засипка И ПРЕВОЗ НА ПЯСЪК СЪС САМОСВАЛ (ДО 3 КМ)</t>
  </si>
  <si>
    <t>НАТОВАРВАНЕ И ИЗВОЗВАНЕ НА РАЗРУШЕНА АСФАЛТОВА НАСТИЛКА СЪС САМОСВАЛ НА ДЕПО  (ДО 3 КМ)</t>
  </si>
  <si>
    <t>Доставка и монтаж тройник РЕ ф200/90</t>
  </si>
  <si>
    <t>Доставка и монтаж кръстач РЕ ф125/90</t>
  </si>
  <si>
    <t>Доставка и монтаж кръстач РЕ ф160/90</t>
  </si>
  <si>
    <t>Доставка и монтаж глух фланец 200</t>
  </si>
  <si>
    <t>ДОСТАВКА  И МОНТИРАНЕ  ДЪГИ 200/90 гр.</t>
  </si>
  <si>
    <t>ДОСТАВКА  И  МОНТИРАНЕ  ДЪГИ 90/30 гр.</t>
  </si>
  <si>
    <t>МОНТАЖ ВРЪЗКА ЖИБО  ф60ММ</t>
  </si>
  <si>
    <t>Доставка и монтаж тръби Ф315 PР SN 8</t>
  </si>
  <si>
    <t>Доставка и монтаж тръби Ф400 PР SN 8</t>
  </si>
  <si>
    <t>Доставка и монтаж тръби Ф600 PР SN 8</t>
  </si>
  <si>
    <t>Доставка и монтаж тръби Ф800 PР SN 8</t>
  </si>
  <si>
    <t>Доставка и монтаж тръби Ф1000 PР SN 8</t>
  </si>
  <si>
    <t>ИЗВОЗВАНЕ НА ЗЕМНИ МАСИ СЪС САМОСВАЛ НА ДЕПО  (ДО 3 КМ)</t>
  </si>
  <si>
    <t>ПРЕВОЗ НА ПЯСЪК СЪС САМОСВАЛ (ДО 3 КМ)</t>
  </si>
  <si>
    <t>м.</t>
  </si>
  <si>
    <t xml:space="preserve"> м.</t>
  </si>
  <si>
    <t xml:space="preserve">Полагане сигнална лента </t>
  </si>
  <si>
    <t>ИЗВОЗВАНЕ НА ЗЕМНИ МАСИ СЪС САМОСВАЛ НА ДЕПО    (ДО 3 КМ)</t>
  </si>
  <si>
    <t>Удължения при о.т. Извън асфалта ф90</t>
  </si>
  <si>
    <t>Удължения при о.т. Извън асфалта ф200</t>
  </si>
  <si>
    <t>Удължения при о.т. Извън асфалта - водопровод ф200</t>
  </si>
  <si>
    <t>Удължения при о.т. Извън асфалта - водопровод ф90</t>
  </si>
  <si>
    <t>ОБЕКТ: Реконструкция и подмяна на вътрешна водопроводна и канализационна мрежа 
●от км 0+00/отклоняване надясно при км. 417+100 на Главен път Е79/ до км 0+495/начало мост на р. Струма/ - територия на с. Струмяни
●от км 0+917/от18/ до км 1+938/от320/ водопровод от ОТ 175 до ОТ 823 с L=146,26 по ПУП на с. Микрево, одобрен със Заповед №87 от 1994год. 
с подмяна на подземни проводи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</si>
</sst>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л_в_-;\-* #,##0.00\ _л_в_-;_-* &quot;-&quot;??\ _л_в_-;_-@_-"/>
  </numFmts>
  <fonts count="26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u/>
      <sz val="12"/>
      <name val="Arial"/>
      <family val="2"/>
      <charset val="204"/>
    </font>
    <font>
      <u/>
      <sz val="14"/>
      <name val="Arial"/>
      <family val="2"/>
      <charset val="204"/>
    </font>
    <font>
      <sz val="14"/>
      <name val="Arial"/>
      <family val="2"/>
      <charset val="204"/>
    </font>
    <font>
      <u/>
      <sz val="16"/>
      <name val="Arial"/>
      <family val="2"/>
      <charset val="204"/>
    </font>
    <font>
      <sz val="16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i/>
      <sz val="12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i/>
      <sz val="10"/>
      <name val="Arial"/>
      <family val="2"/>
      <charset val="204"/>
    </font>
    <font>
      <vertAlign val="superscript"/>
      <sz val="10"/>
      <name val="Arial"/>
      <family val="2"/>
      <charset val="204"/>
    </font>
    <font>
      <b/>
      <i/>
      <sz val="12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2"/>
      <color indexed="8"/>
      <name val="Arial"/>
      <family val="2"/>
      <charset val="204"/>
    </font>
    <font>
      <vertAlign val="superscript"/>
      <sz val="12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3" fillId="0" borderId="0"/>
  </cellStyleXfs>
  <cellXfs count="138">
    <xf numFmtId="0" fontId="0" fillId="0" borderId="0" xfId="0"/>
    <xf numFmtId="0" fontId="5" fillId="0" borderId="0" xfId="0" applyFont="1" applyFill="1" applyAlignment="1">
      <alignment horizontal="center"/>
    </xf>
    <xf numFmtId="0" fontId="7" fillId="0" borderId="0" xfId="0" applyFont="1" applyFill="1"/>
    <xf numFmtId="0" fontId="0" fillId="0" borderId="0" xfId="0" applyFill="1" applyBorder="1"/>
    <xf numFmtId="0" fontId="0" fillId="0" borderId="1" xfId="0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Font="1" applyFill="1" applyBorder="1"/>
    <xf numFmtId="4" fontId="3" fillId="0" borderId="2" xfId="0" applyNumberFormat="1" applyFont="1" applyFill="1" applyBorder="1" applyAlignment="1">
      <alignment horizontal="right"/>
    </xf>
    <xf numFmtId="0" fontId="10" fillId="0" borderId="0" xfId="0" applyFont="1" applyFill="1" applyBorder="1"/>
    <xf numFmtId="0" fontId="10" fillId="0" borderId="0" xfId="0" applyFont="1" applyFill="1"/>
    <xf numFmtId="0" fontId="0" fillId="0" borderId="0" xfId="0" applyFill="1"/>
    <xf numFmtId="0" fontId="0" fillId="0" borderId="2" xfId="0" applyFill="1" applyBorder="1" applyAlignment="1">
      <alignment wrapText="1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2" fontId="0" fillId="0" borderId="2" xfId="0" applyNumberFormat="1" applyFill="1" applyBorder="1" applyAlignment="1">
      <alignment horizontal="center"/>
    </xf>
    <xf numFmtId="2" fontId="10" fillId="0" borderId="2" xfId="0" applyNumberFormat="1" applyFont="1" applyFill="1" applyBorder="1"/>
    <xf numFmtId="4" fontId="0" fillId="0" borderId="2" xfId="0" applyNumberFormat="1" applyFill="1" applyBorder="1"/>
    <xf numFmtId="0" fontId="6" fillId="0" borderId="0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left" vertical="distributed"/>
    </xf>
    <xf numFmtId="0" fontId="10" fillId="0" borderId="2" xfId="0" applyFont="1" applyFill="1" applyBorder="1" applyAlignment="1">
      <alignment vertical="distributed"/>
    </xf>
    <xf numFmtId="4" fontId="9" fillId="0" borderId="0" xfId="0" applyNumberFormat="1" applyFont="1" applyFill="1" applyBorder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8" fillId="0" borderId="0" xfId="0" applyFont="1" applyFill="1"/>
    <xf numFmtId="0" fontId="6" fillId="0" borderId="0" xfId="0" applyFont="1" applyFill="1" applyBorder="1" applyAlignment="1">
      <alignment horizontal="left" vertical="center"/>
    </xf>
    <xf numFmtId="0" fontId="0" fillId="0" borderId="1" xfId="0" applyFill="1" applyBorder="1"/>
    <xf numFmtId="0" fontId="9" fillId="0" borderId="2" xfId="0" applyFont="1" applyFill="1" applyBorder="1"/>
    <xf numFmtId="0" fontId="11" fillId="0" borderId="2" xfId="0" applyFont="1" applyFill="1" applyBorder="1"/>
    <xf numFmtId="2" fontId="10" fillId="0" borderId="2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justify"/>
    </xf>
    <xf numFmtId="2" fontId="3" fillId="0" borderId="2" xfId="0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justify"/>
    </xf>
    <xf numFmtId="0" fontId="19" fillId="0" borderId="2" xfId="0" applyFont="1" applyFill="1" applyBorder="1" applyAlignment="1">
      <alignment horizontal="right" vertical="justify"/>
    </xf>
    <xf numFmtId="0" fontId="19" fillId="0" borderId="2" xfId="0" applyFont="1" applyFill="1" applyBorder="1" applyAlignment="1"/>
    <xf numFmtId="1" fontId="19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vertical="justify"/>
    </xf>
    <xf numFmtId="0" fontId="0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vertical="justify"/>
    </xf>
    <xf numFmtId="1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/>
    <xf numFmtId="2" fontId="3" fillId="0" borderId="2" xfId="0" applyNumberFormat="1" applyFont="1" applyFill="1" applyBorder="1" applyAlignment="1"/>
    <xf numFmtId="0" fontId="3" fillId="0" borderId="2" xfId="0" quotePrefix="1" applyFont="1" applyFill="1" applyBorder="1" applyAlignment="1">
      <alignment vertical="justify"/>
    </xf>
    <xf numFmtId="0" fontId="0" fillId="0" borderId="2" xfId="0" quotePrefix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quotePrefix="1" applyFill="1" applyBorder="1" applyAlignment="1">
      <alignment wrapText="1"/>
    </xf>
    <xf numFmtId="0" fontId="3" fillId="0" borderId="2" xfId="5" applyFont="1" applyFill="1" applyBorder="1" applyAlignment="1">
      <alignment vertical="justify"/>
    </xf>
    <xf numFmtId="0" fontId="3" fillId="0" borderId="2" xfId="0" applyFont="1" applyFill="1" applyBorder="1"/>
    <xf numFmtId="0" fontId="3" fillId="0" borderId="2" xfId="5" applyFont="1" applyFill="1" applyBorder="1" applyAlignment="1">
      <alignment horizontal="center"/>
    </xf>
    <xf numFmtId="0" fontId="10" fillId="0" borderId="0" xfId="0" applyFont="1" applyFill="1" applyAlignment="1">
      <alignment vertical="justify"/>
    </xf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right" vertical="justify"/>
    </xf>
    <xf numFmtId="0" fontId="0" fillId="0" borderId="0" xfId="0" applyAlignment="1">
      <alignment horizontal="center"/>
    </xf>
    <xf numFmtId="1" fontId="6" fillId="0" borderId="0" xfId="0" applyNumberFormat="1" applyFont="1" applyFill="1" applyAlignment="1">
      <alignment horizontal="center" vertical="justify"/>
    </xf>
    <xf numFmtId="2" fontId="6" fillId="0" borderId="0" xfId="0" applyNumberFormat="1" applyFont="1" applyFill="1" applyAlignment="1">
      <alignment horizontal="center" vertical="justify"/>
    </xf>
    <xf numFmtId="0" fontId="3" fillId="0" borderId="4" xfId="0" applyFont="1" applyFill="1" applyBorder="1" applyAlignment="1">
      <alignment horizontal="center" vertical="justify"/>
    </xf>
    <xf numFmtId="0" fontId="3" fillId="0" borderId="3" xfId="0" applyFont="1" applyFill="1" applyBorder="1" applyAlignment="1">
      <alignment horizontal="center" vertical="justify"/>
    </xf>
    <xf numFmtId="0" fontId="3" fillId="0" borderId="5" xfId="0" applyFont="1" applyFill="1" applyBorder="1" applyAlignment="1">
      <alignment horizontal="center" vertical="justify"/>
    </xf>
    <xf numFmtId="0" fontId="3" fillId="0" borderId="6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 vertical="justify"/>
    </xf>
    <xf numFmtId="0" fontId="3" fillId="0" borderId="0" xfId="0" applyFont="1" applyFill="1" applyBorder="1" applyAlignment="1">
      <alignment vertical="justify"/>
    </xf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justify"/>
    </xf>
    <xf numFmtId="2" fontId="11" fillId="0" borderId="0" xfId="0" applyNumberFormat="1" applyFont="1" applyFill="1" applyAlignment="1">
      <alignment horizontal="center"/>
    </xf>
    <xf numFmtId="0" fontId="3" fillId="0" borderId="0" xfId="0" applyFont="1" applyFill="1" applyBorder="1" applyAlignment="1">
      <alignment horizontal="center" vertical="justify"/>
    </xf>
    <xf numFmtId="0" fontId="0" fillId="0" borderId="2" xfId="0" applyBorder="1"/>
    <xf numFmtId="49" fontId="0" fillId="0" borderId="2" xfId="0" applyNumberFormat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9" fillId="0" borderId="8" xfId="0" applyFont="1" applyFill="1" applyBorder="1" applyAlignment="1"/>
    <xf numFmtId="1" fontId="19" fillId="0" borderId="8" xfId="0" applyNumberFormat="1" applyFont="1" applyFill="1" applyBorder="1" applyAlignment="1">
      <alignment horizontal="center"/>
    </xf>
    <xf numFmtId="0" fontId="19" fillId="0" borderId="9" xfId="0" applyFont="1" applyFill="1" applyBorder="1" applyAlignment="1">
      <alignment horizontal="right" vertical="justify"/>
    </xf>
    <xf numFmtId="0" fontId="3" fillId="0" borderId="9" xfId="0" applyFont="1" applyFill="1" applyBorder="1" applyAlignment="1">
      <alignment horizontal="center"/>
    </xf>
    <xf numFmtId="1" fontId="19" fillId="0" borderId="9" xfId="0" applyNumberFormat="1" applyFont="1" applyFill="1" applyBorder="1" applyAlignment="1">
      <alignment horizontal="center"/>
    </xf>
    <xf numFmtId="0" fontId="19" fillId="0" borderId="9" xfId="0" applyFont="1" applyFill="1" applyBorder="1" applyAlignment="1"/>
    <xf numFmtId="2" fontId="0" fillId="0" borderId="2" xfId="0" applyNumberFormat="1" applyBorder="1"/>
    <xf numFmtId="2" fontId="0" fillId="0" borderId="8" xfId="0" applyNumberFormat="1" applyBorder="1"/>
    <xf numFmtId="2" fontId="0" fillId="0" borderId="9" xfId="0" applyNumberFormat="1" applyBorder="1"/>
    <xf numFmtId="2" fontId="21" fillId="0" borderId="2" xfId="0" applyNumberFormat="1" applyFont="1" applyFill="1" applyBorder="1" applyAlignment="1">
      <alignment horizontal="center"/>
    </xf>
    <xf numFmtId="0" fontId="19" fillId="0" borderId="10" xfId="0" applyFont="1" applyFill="1" applyBorder="1" applyAlignment="1"/>
    <xf numFmtId="0" fontId="3" fillId="0" borderId="10" xfId="0" applyFont="1" applyFill="1" applyBorder="1" applyAlignment="1">
      <alignment horizontal="center"/>
    </xf>
    <xf numFmtId="1" fontId="19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2" fontId="3" fillId="0" borderId="0" xfId="5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vertical="justify"/>
    </xf>
    <xf numFmtId="0" fontId="3" fillId="0" borderId="11" xfId="0" applyFont="1" applyFill="1" applyBorder="1" applyAlignment="1">
      <alignment horizontal="center"/>
    </xf>
    <xf numFmtId="2" fontId="3" fillId="0" borderId="11" xfId="0" applyNumberFormat="1" applyFont="1" applyFill="1" applyBorder="1" applyAlignment="1">
      <alignment horizontal="center"/>
    </xf>
    <xf numFmtId="0" fontId="19" fillId="0" borderId="10" xfId="0" applyFont="1" applyFill="1" applyBorder="1" applyAlignment="1">
      <alignment horizontal="right" vertical="justify"/>
    </xf>
    <xf numFmtId="0" fontId="10" fillId="0" borderId="11" xfId="0" applyFont="1" applyFill="1" applyBorder="1" applyAlignment="1">
      <alignment horizontal="center"/>
    </xf>
    <xf numFmtId="2" fontId="19" fillId="0" borderId="2" xfId="0" applyNumberFormat="1" applyFont="1" applyFill="1" applyBorder="1" applyAlignment="1"/>
    <xf numFmtId="0" fontId="22" fillId="0" borderId="0" xfId="0" applyFont="1" applyFill="1"/>
    <xf numFmtId="0" fontId="22" fillId="0" borderId="0" xfId="0" applyFont="1" applyFill="1" applyAlignment="1">
      <alignment vertical="justify"/>
    </xf>
    <xf numFmtId="0" fontId="22" fillId="0" borderId="0" xfId="0" applyFont="1" applyFill="1" applyAlignment="1">
      <alignment horizontal="center"/>
    </xf>
    <xf numFmtId="4" fontId="22" fillId="0" borderId="0" xfId="1" applyNumberFormat="1" applyFont="1" applyFill="1"/>
    <xf numFmtId="4" fontId="22" fillId="0" borderId="0" xfId="0" applyNumberFormat="1" applyFont="1" applyFill="1"/>
    <xf numFmtId="0" fontId="23" fillId="0" borderId="2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 vertical="justify"/>
    </xf>
    <xf numFmtId="4" fontId="23" fillId="0" borderId="2" xfId="0" applyNumberFormat="1" applyFont="1" applyFill="1" applyBorder="1" applyAlignment="1">
      <alignment horizontal="center"/>
    </xf>
    <xf numFmtId="0" fontId="23" fillId="0" borderId="2" xfId="5" applyFont="1" applyFill="1" applyBorder="1" applyAlignment="1">
      <alignment horizontal="center"/>
    </xf>
    <xf numFmtId="0" fontId="22" fillId="0" borderId="2" xfId="5" applyFont="1" applyFill="1" applyBorder="1" applyAlignment="1">
      <alignment horizontal="center"/>
    </xf>
    <xf numFmtId="0" fontId="22" fillId="0" borderId="2" xfId="0" applyFont="1" applyFill="1" applyBorder="1" applyAlignment="1">
      <alignment vertical="justify"/>
    </xf>
    <xf numFmtId="4" fontId="22" fillId="0" borderId="2" xfId="5" applyNumberFormat="1" applyFont="1" applyFill="1" applyBorder="1" applyAlignment="1">
      <alignment horizontal="right"/>
    </xf>
    <xf numFmtId="4" fontId="22" fillId="0" borderId="2" xfId="0" applyNumberFormat="1" applyFont="1" applyFill="1" applyBorder="1"/>
    <xf numFmtId="0" fontId="22" fillId="0" borderId="2" xfId="0" applyFont="1" applyFill="1" applyBorder="1" applyAlignment="1">
      <alignment vertical="justify" wrapText="1"/>
    </xf>
    <xf numFmtId="4" fontId="22" fillId="0" borderId="2" xfId="0" applyNumberFormat="1" applyFont="1" applyBorder="1"/>
    <xf numFmtId="0" fontId="3" fillId="0" borderId="2" xfId="0" applyFont="1" applyFill="1" applyBorder="1" applyAlignment="1">
      <alignment horizontal="right"/>
    </xf>
    <xf numFmtId="4" fontId="23" fillId="0" borderId="2" xfId="0" applyNumberFormat="1" applyFont="1" applyFill="1" applyBorder="1" applyAlignment="1">
      <alignment horizontal="right"/>
    </xf>
    <xf numFmtId="4" fontId="23" fillId="0" borderId="2" xfId="0" applyNumberFormat="1" applyFont="1" applyFill="1" applyBorder="1"/>
    <xf numFmtId="0" fontId="24" fillId="0" borderId="2" xfId="0" applyFont="1" applyBorder="1" applyAlignment="1">
      <alignment vertical="top" wrapText="1"/>
    </xf>
    <xf numFmtId="0" fontId="0" fillId="0" borderId="0" xfId="0" applyFill="1" applyBorder="1" applyAlignment="1">
      <alignment horizontal="center"/>
    </xf>
    <xf numFmtId="0" fontId="24" fillId="0" borderId="0" xfId="0" applyFont="1" applyBorder="1" applyAlignment="1">
      <alignment vertical="top" wrapText="1"/>
    </xf>
    <xf numFmtId="2" fontId="0" fillId="0" borderId="0" xfId="0" applyNumberFormat="1" applyFill="1" applyBorder="1"/>
    <xf numFmtId="4" fontId="0" fillId="0" borderId="0" xfId="0" applyNumberFormat="1" applyFill="1"/>
    <xf numFmtId="4" fontId="10" fillId="0" borderId="2" xfId="0" applyNumberFormat="1" applyFont="1" applyFill="1" applyBorder="1"/>
    <xf numFmtId="2" fontId="3" fillId="0" borderId="2" xfId="0" applyNumberFormat="1" applyFont="1" applyFill="1" applyBorder="1" applyAlignment="1">
      <alignment vertical="justify"/>
    </xf>
    <xf numFmtId="4" fontId="12" fillId="0" borderId="2" xfId="0" applyNumberFormat="1" applyFont="1" applyFill="1" applyBorder="1"/>
    <xf numFmtId="4" fontId="18" fillId="0" borderId="2" xfId="0" applyNumberFormat="1" applyFont="1" applyFill="1" applyBorder="1" applyAlignment="1">
      <alignment horizontal="right"/>
    </xf>
    <xf numFmtId="0" fontId="4" fillId="0" borderId="2" xfId="0" applyFont="1" applyFill="1" applyBorder="1"/>
    <xf numFmtId="0" fontId="10" fillId="0" borderId="2" xfId="0" applyFont="1" applyFill="1" applyBorder="1" applyAlignment="1">
      <alignment horizontal="right" vertical="justify"/>
    </xf>
    <xf numFmtId="2" fontId="12" fillId="0" borderId="0" xfId="0" applyNumberFormat="1" applyFont="1"/>
    <xf numFmtId="0" fontId="14" fillId="0" borderId="2" xfId="4" applyFont="1" applyFill="1" applyBorder="1" applyAlignment="1">
      <alignment horizontal="center" vertical="center" wrapText="1"/>
    </xf>
    <xf numFmtId="4" fontId="15" fillId="0" borderId="2" xfId="4" applyNumberFormat="1" applyFont="1" applyFill="1" applyBorder="1" applyAlignment="1">
      <alignment horizontal="left" vertical="center" wrapText="1"/>
    </xf>
    <xf numFmtId="4" fontId="16" fillId="0" borderId="2" xfId="4" quotePrefix="1" applyNumberFormat="1" applyFont="1" applyFill="1" applyBorder="1" applyAlignment="1">
      <alignment horizontal="center" vertical="center" wrapText="1"/>
    </xf>
    <xf numFmtId="4" fontId="16" fillId="0" borderId="2" xfId="4" applyNumberFormat="1" applyFont="1" applyFill="1" applyBorder="1" applyAlignment="1">
      <alignment horizontal="center" vertical="center" wrapText="1"/>
    </xf>
    <xf numFmtId="4" fontId="16" fillId="0" borderId="2" xfId="4" quotePrefix="1" applyNumberFormat="1" applyFont="1" applyFill="1" applyBorder="1" applyAlignment="1">
      <alignment vertical="center" wrapText="1"/>
    </xf>
    <xf numFmtId="4" fontId="15" fillId="0" borderId="2" xfId="3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1" fontId="6" fillId="0" borderId="0" xfId="0" applyNumberFormat="1" applyFont="1" applyFill="1" applyAlignment="1">
      <alignment horizontal="center" vertical="justify" wrapText="1"/>
    </xf>
    <xf numFmtId="0" fontId="0" fillId="0" borderId="0" xfId="0" applyAlignment="1">
      <alignment horizontal="center" vertical="justify" wrapText="1"/>
    </xf>
    <xf numFmtId="0" fontId="11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/>
    </xf>
  </cellXfs>
  <cellStyles count="6">
    <cellStyle name="Normal 2" xfId="2"/>
    <cellStyle name="Normal 2_кс" xfId="3"/>
    <cellStyle name="Normal 2_кс кулата етап 2_кс" xfId="4"/>
    <cellStyle name="Normal_Sheet1" xfId="5"/>
    <cellStyle name="Запетая" xfId="1" builtinId="3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topLeftCell="A43" workbookViewId="0">
      <selection activeCell="N10" sqref="N10:N11"/>
    </sheetView>
  </sheetViews>
  <sheetFormatPr defaultRowHeight="12.75" x14ac:dyDescent="0.2"/>
  <cols>
    <col min="1" max="1" width="5.42578125" style="10" customWidth="1"/>
    <col min="2" max="2" width="48.5703125" style="10" customWidth="1"/>
    <col min="3" max="3" width="6" style="10" customWidth="1"/>
    <col min="4" max="4" width="8.7109375" style="10" customWidth="1"/>
    <col min="5" max="5" width="8.28515625" style="10" customWidth="1"/>
    <col min="6" max="6" width="11.5703125" style="10" customWidth="1"/>
    <col min="7" max="7" width="9.140625" style="56"/>
    <col min="9" max="9" width="11.42578125" bestFit="1" customWidth="1"/>
  </cols>
  <sheetData>
    <row r="1" spans="1:9" ht="76.5" customHeight="1" x14ac:dyDescent="0.2">
      <c r="A1" s="132" t="s">
        <v>190</v>
      </c>
      <c r="B1" s="133"/>
      <c r="C1" s="133"/>
      <c r="D1" s="133"/>
      <c r="E1" s="133"/>
      <c r="F1" s="133"/>
    </row>
    <row r="2" spans="1:9" ht="18" x14ac:dyDescent="0.25">
      <c r="A2" s="22" t="s">
        <v>106</v>
      </c>
      <c r="B2" s="22"/>
      <c r="C2" s="23"/>
      <c r="D2" s="1"/>
      <c r="E2" s="24"/>
    </row>
    <row r="4" spans="1:9" ht="20.25" customHeight="1" x14ac:dyDescent="0.2">
      <c r="A4" s="3"/>
      <c r="B4" s="134" t="s">
        <v>189</v>
      </c>
      <c r="C4" s="135"/>
      <c r="D4" s="135"/>
      <c r="E4" s="135"/>
      <c r="F4" s="135"/>
      <c r="G4" s="135"/>
    </row>
    <row r="5" spans="1:9" ht="13.5" customHeight="1" x14ac:dyDescent="0.2">
      <c r="A5" s="4"/>
      <c r="B5" s="57"/>
      <c r="C5" s="57"/>
      <c r="D5" s="57"/>
      <c r="E5" s="57"/>
      <c r="F5" s="57"/>
      <c r="G5" s="58"/>
    </row>
    <row r="6" spans="1:9" ht="19.5" customHeight="1" x14ac:dyDescent="0.2">
      <c r="A6" s="5" t="s">
        <v>0</v>
      </c>
      <c r="B6" s="33" t="s">
        <v>60</v>
      </c>
      <c r="C6" s="33"/>
      <c r="D6" s="33"/>
      <c r="E6" s="33"/>
      <c r="F6" s="32" t="s">
        <v>61</v>
      </c>
      <c r="G6" s="34" t="s">
        <v>62</v>
      </c>
      <c r="H6" s="34" t="s">
        <v>4</v>
      </c>
      <c r="I6" s="34" t="s">
        <v>5</v>
      </c>
    </row>
    <row r="7" spans="1:9" ht="18" customHeight="1" x14ac:dyDescent="0.2">
      <c r="A7" s="18"/>
      <c r="B7" s="35" t="s">
        <v>63</v>
      </c>
      <c r="C7" s="33" t="s">
        <v>64</v>
      </c>
      <c r="D7" s="33" t="s">
        <v>65</v>
      </c>
      <c r="E7" s="33" t="s">
        <v>66</v>
      </c>
      <c r="F7" s="32"/>
      <c r="G7" s="34"/>
      <c r="H7" s="70"/>
      <c r="I7" s="70"/>
    </row>
    <row r="8" spans="1:9" ht="28.5" customHeight="1" x14ac:dyDescent="0.2">
      <c r="A8" s="18"/>
      <c r="B8" s="36" t="s">
        <v>67</v>
      </c>
      <c r="C8" s="37">
        <v>12</v>
      </c>
      <c r="D8" s="37">
        <v>1</v>
      </c>
      <c r="E8" s="37">
        <v>1.7</v>
      </c>
      <c r="F8" s="32" t="s">
        <v>68</v>
      </c>
      <c r="G8" s="38">
        <f>C8*D8*E8</f>
        <v>20.399999999999999</v>
      </c>
      <c r="H8" s="70"/>
      <c r="I8" s="70"/>
    </row>
    <row r="9" spans="1:9" ht="14.25" customHeight="1" x14ac:dyDescent="0.2">
      <c r="A9" s="18"/>
      <c r="B9" s="36" t="s">
        <v>69</v>
      </c>
      <c r="C9" s="37"/>
      <c r="D9" s="37"/>
      <c r="E9" s="37"/>
      <c r="F9" s="32" t="s">
        <v>68</v>
      </c>
      <c r="G9" s="38">
        <f>G8-G14</f>
        <v>18.599999999999998</v>
      </c>
      <c r="H9" s="70"/>
      <c r="I9" s="70"/>
    </row>
    <row r="10" spans="1:9" ht="31.5" customHeight="1" x14ac:dyDescent="0.2">
      <c r="A10" s="18"/>
      <c r="B10" s="36" t="s">
        <v>70</v>
      </c>
      <c r="C10" s="37"/>
      <c r="D10" s="37"/>
      <c r="E10" s="37"/>
      <c r="F10" s="32" t="s">
        <v>68</v>
      </c>
      <c r="G10" s="38">
        <f>G9</f>
        <v>18.599999999999998</v>
      </c>
      <c r="H10" s="70"/>
      <c r="I10" s="70"/>
    </row>
    <row r="11" spans="1:9" ht="14.25" customHeight="1" x14ac:dyDescent="0.2">
      <c r="A11" s="18"/>
      <c r="B11" s="36" t="s">
        <v>71</v>
      </c>
      <c r="C11" s="37"/>
      <c r="D11" s="37"/>
      <c r="E11" s="37"/>
      <c r="F11" s="32" t="s">
        <v>68</v>
      </c>
      <c r="G11" s="38">
        <f>G10*0.3</f>
        <v>5.5799999999999992</v>
      </c>
      <c r="H11" s="70"/>
      <c r="I11" s="70"/>
    </row>
    <row r="12" spans="1:9" ht="29.25" customHeight="1" x14ac:dyDescent="0.2">
      <c r="A12" s="18"/>
      <c r="B12" s="36" t="s">
        <v>72</v>
      </c>
      <c r="C12" s="37"/>
      <c r="D12" s="37"/>
      <c r="E12" s="37"/>
      <c r="F12" s="32" t="s">
        <v>68</v>
      </c>
      <c r="G12" s="38">
        <f>G10-G11</f>
        <v>13.02</v>
      </c>
      <c r="H12" s="70"/>
      <c r="I12" s="70"/>
    </row>
    <row r="13" spans="1:9" ht="29.25" customHeight="1" x14ac:dyDescent="0.2">
      <c r="A13" s="32">
        <v>1</v>
      </c>
      <c r="B13" s="39" t="s">
        <v>73</v>
      </c>
      <c r="C13" s="37">
        <f>C8</f>
        <v>12</v>
      </c>
      <c r="D13" s="37">
        <v>1.4</v>
      </c>
      <c r="E13" s="37"/>
      <c r="F13" s="40" t="s">
        <v>74</v>
      </c>
      <c r="G13" s="38">
        <f>C13*D13</f>
        <v>16.799999999999997</v>
      </c>
      <c r="H13" s="79">
        <v>8.9</v>
      </c>
      <c r="I13" s="79">
        <f t="shared" ref="I13:I25" si="0">G13*H13</f>
        <v>149.51999999999998</v>
      </c>
    </row>
    <row r="14" spans="1:9" ht="43.5" customHeight="1" x14ac:dyDescent="0.2">
      <c r="A14" s="33">
        <v>2</v>
      </c>
      <c r="B14" s="41" t="s">
        <v>167</v>
      </c>
      <c r="C14" s="37">
        <f>C8</f>
        <v>12</v>
      </c>
      <c r="D14" s="37">
        <f>D8</f>
        <v>1</v>
      </c>
      <c r="E14" s="37">
        <v>0.15</v>
      </c>
      <c r="F14" s="32" t="s">
        <v>68</v>
      </c>
      <c r="G14" s="38">
        <f>C14*D14*E14</f>
        <v>1.7999999999999998</v>
      </c>
      <c r="H14" s="79">
        <v>11.05</v>
      </c>
      <c r="I14" s="79">
        <f t="shared" si="0"/>
        <v>19.89</v>
      </c>
    </row>
    <row r="15" spans="1:9" ht="29.25" customHeight="1" x14ac:dyDescent="0.2">
      <c r="A15" s="32">
        <v>3</v>
      </c>
      <c r="B15" s="41" t="s">
        <v>76</v>
      </c>
      <c r="C15" s="37">
        <f>C8</f>
        <v>12</v>
      </c>
      <c r="D15" s="37">
        <f>D8</f>
        <v>1</v>
      </c>
      <c r="E15" s="37">
        <f>E8</f>
        <v>1.7</v>
      </c>
      <c r="F15" s="32" t="s">
        <v>68</v>
      </c>
      <c r="G15" s="42">
        <f>C15*D15*E15*0.3-G14*0.3</f>
        <v>5.5799999999999992</v>
      </c>
      <c r="H15" s="79">
        <v>16.63</v>
      </c>
      <c r="I15" s="79">
        <f t="shared" si="0"/>
        <v>92.795399999999987</v>
      </c>
    </row>
    <row r="16" spans="1:9" ht="25.5" x14ac:dyDescent="0.2">
      <c r="A16" s="33">
        <v>4</v>
      </c>
      <c r="B16" s="41" t="s">
        <v>77</v>
      </c>
      <c r="C16" s="37">
        <f>C8</f>
        <v>12</v>
      </c>
      <c r="D16" s="37">
        <f>D8</f>
        <v>1</v>
      </c>
      <c r="E16" s="37">
        <v>1.8</v>
      </c>
      <c r="F16" s="32" t="s">
        <v>68</v>
      </c>
      <c r="G16" s="42">
        <f>C16*D16*E16*0.7-G14*0.7</f>
        <v>13.86</v>
      </c>
      <c r="H16" s="79">
        <v>4.62</v>
      </c>
      <c r="I16" s="79">
        <f t="shared" si="0"/>
        <v>64.033199999999994</v>
      </c>
    </row>
    <row r="17" spans="1:9" ht="14.25" x14ac:dyDescent="0.2">
      <c r="A17" s="32">
        <v>5</v>
      </c>
      <c r="B17" s="41" t="s">
        <v>78</v>
      </c>
      <c r="C17" s="37"/>
      <c r="D17" s="37"/>
      <c r="E17" s="43"/>
      <c r="F17" s="32" t="s">
        <v>68</v>
      </c>
      <c r="G17" s="42">
        <f>(G9-G21)*0.3</f>
        <v>4.427999999999999</v>
      </c>
      <c r="H17" s="79">
        <v>28.5</v>
      </c>
      <c r="I17" s="79">
        <f t="shared" si="0"/>
        <v>126.19799999999998</v>
      </c>
    </row>
    <row r="18" spans="1:9" ht="38.25" x14ac:dyDescent="0.2">
      <c r="A18" s="33">
        <v>6</v>
      </c>
      <c r="B18" s="41" t="s">
        <v>79</v>
      </c>
      <c r="C18" s="37"/>
      <c r="D18" s="43"/>
      <c r="E18" s="44"/>
      <c r="F18" s="32" t="s">
        <v>68</v>
      </c>
      <c r="G18" s="42">
        <f>(G9-G21)*0.7</f>
        <v>10.331999999999997</v>
      </c>
      <c r="H18" s="79">
        <v>2.8</v>
      </c>
      <c r="I18" s="79">
        <f t="shared" si="0"/>
        <v>28.92959999999999</v>
      </c>
    </row>
    <row r="19" spans="1:9" ht="28.5" customHeight="1" x14ac:dyDescent="0.2">
      <c r="A19" s="32">
        <v>7</v>
      </c>
      <c r="B19" s="41" t="s">
        <v>185</v>
      </c>
      <c r="C19" s="37"/>
      <c r="D19" s="43"/>
      <c r="E19" s="43"/>
      <c r="F19" s="32" t="s">
        <v>68</v>
      </c>
      <c r="G19" s="38">
        <f>G21</f>
        <v>3.8400000000000007</v>
      </c>
      <c r="H19" s="79">
        <v>11.05</v>
      </c>
      <c r="I19" s="79">
        <f t="shared" si="0"/>
        <v>42.432000000000009</v>
      </c>
    </row>
    <row r="20" spans="1:9" ht="28.5" customHeight="1" x14ac:dyDescent="0.2">
      <c r="A20" s="33">
        <v>8</v>
      </c>
      <c r="B20" s="41" t="s">
        <v>81</v>
      </c>
      <c r="C20" s="37"/>
      <c r="D20" s="37"/>
      <c r="E20" s="43"/>
      <c r="F20" s="32" t="s">
        <v>68</v>
      </c>
      <c r="G20" s="42">
        <f>G17+G21</f>
        <v>8.2680000000000007</v>
      </c>
      <c r="H20" s="79">
        <v>3.9</v>
      </c>
      <c r="I20" s="79">
        <f t="shared" si="0"/>
        <v>32.245200000000004</v>
      </c>
    </row>
    <row r="21" spans="1:9" ht="29.25" customHeight="1" x14ac:dyDescent="0.2">
      <c r="A21" s="32">
        <v>9</v>
      </c>
      <c r="B21" s="41" t="s">
        <v>82</v>
      </c>
      <c r="C21" s="37">
        <f>C8</f>
        <v>12</v>
      </c>
      <c r="D21" s="37">
        <v>0.8</v>
      </c>
      <c r="E21" s="44">
        <v>0.4</v>
      </c>
      <c r="F21" s="32" t="s">
        <v>68</v>
      </c>
      <c r="G21" s="42">
        <f>C21*D21*E21</f>
        <v>3.8400000000000007</v>
      </c>
      <c r="H21" s="79">
        <v>28.5</v>
      </c>
      <c r="I21" s="79">
        <f t="shared" si="0"/>
        <v>109.44000000000003</v>
      </c>
    </row>
    <row r="22" spans="1:9" ht="28.5" customHeight="1" x14ac:dyDescent="0.2">
      <c r="A22" s="33">
        <v>10</v>
      </c>
      <c r="B22" s="41" t="s">
        <v>83</v>
      </c>
      <c r="C22" s="37"/>
      <c r="D22" s="37"/>
      <c r="E22" s="44"/>
      <c r="F22" s="46" t="s">
        <v>33</v>
      </c>
      <c r="G22" s="47">
        <f>C8</f>
        <v>12</v>
      </c>
      <c r="H22" s="70">
        <v>72</v>
      </c>
      <c r="I22" s="70">
        <f t="shared" si="0"/>
        <v>864</v>
      </c>
    </row>
    <row r="23" spans="1:9" ht="28.5" customHeight="1" x14ac:dyDescent="0.2">
      <c r="A23" s="32">
        <v>11</v>
      </c>
      <c r="B23" s="41" t="s">
        <v>141</v>
      </c>
      <c r="C23" s="37"/>
      <c r="D23" s="37"/>
      <c r="E23" s="44"/>
      <c r="F23" s="46" t="s">
        <v>33</v>
      </c>
      <c r="G23" s="47">
        <f>G22</f>
        <v>12</v>
      </c>
      <c r="H23" s="70">
        <v>1.05</v>
      </c>
      <c r="I23" s="70">
        <f t="shared" si="0"/>
        <v>12.600000000000001</v>
      </c>
    </row>
    <row r="24" spans="1:9" ht="13.5" customHeight="1" x14ac:dyDescent="0.2">
      <c r="A24" s="33">
        <v>12</v>
      </c>
      <c r="B24" s="48" t="s">
        <v>140</v>
      </c>
      <c r="C24" s="37"/>
      <c r="D24" s="37"/>
      <c r="E24" s="44"/>
      <c r="F24" s="47" t="s">
        <v>183</v>
      </c>
      <c r="G24" s="47">
        <v>12</v>
      </c>
      <c r="H24" s="70">
        <v>0.8</v>
      </c>
      <c r="I24" s="70">
        <f t="shared" si="0"/>
        <v>9.6000000000000014</v>
      </c>
    </row>
    <row r="25" spans="1:9" ht="28.5" customHeight="1" x14ac:dyDescent="0.2">
      <c r="A25" s="32">
        <v>13</v>
      </c>
      <c r="B25" s="48" t="s">
        <v>87</v>
      </c>
      <c r="C25" s="37"/>
      <c r="D25" s="37"/>
      <c r="E25" s="44"/>
      <c r="F25" s="46" t="s">
        <v>33</v>
      </c>
      <c r="G25" s="47">
        <f>G22</f>
        <v>12</v>
      </c>
      <c r="H25" s="70">
        <v>1.02</v>
      </c>
      <c r="I25" s="70">
        <f t="shared" si="0"/>
        <v>12.24</v>
      </c>
    </row>
    <row r="26" spans="1:9" ht="15" customHeight="1" x14ac:dyDescent="0.25">
      <c r="A26" s="69"/>
      <c r="B26" s="64"/>
      <c r="C26" s="64"/>
      <c r="D26" s="64"/>
      <c r="E26" s="64"/>
      <c r="F26" s="65"/>
      <c r="G26" s="66"/>
      <c r="I26" s="125">
        <f>SUM(I13:I25)</f>
        <v>1563.9233999999997</v>
      </c>
    </row>
    <row r="27" spans="1:9" ht="27" customHeight="1" x14ac:dyDescent="0.2">
      <c r="A27" s="65"/>
      <c r="B27" s="64"/>
      <c r="C27" s="64"/>
      <c r="D27" s="64"/>
      <c r="E27" s="64"/>
      <c r="F27" s="65"/>
      <c r="G27" s="66"/>
    </row>
    <row r="28" spans="1:9" ht="15.75" customHeight="1" x14ac:dyDescent="0.25">
      <c r="A28" s="69"/>
      <c r="B28" s="67"/>
      <c r="C28" s="67"/>
      <c r="D28" s="67"/>
      <c r="E28" s="67"/>
      <c r="F28" s="31"/>
      <c r="G28" s="68"/>
    </row>
    <row r="29" spans="1:9" ht="15.75" customHeight="1" x14ac:dyDescent="0.2">
      <c r="A29" s="65"/>
      <c r="B29" s="52"/>
      <c r="C29" s="52"/>
      <c r="D29" s="52"/>
      <c r="E29" s="52"/>
      <c r="F29" s="53"/>
      <c r="G29" s="54"/>
    </row>
    <row r="30" spans="1:9" ht="15.75" customHeight="1" x14ac:dyDescent="0.2">
      <c r="A30" s="69"/>
      <c r="B30" s="55" t="s">
        <v>105</v>
      </c>
      <c r="C30" s="55"/>
      <c r="D30" s="55"/>
      <c r="E30" s="55"/>
      <c r="F30" s="53"/>
      <c r="G30" s="54"/>
    </row>
    <row r="46" spans="1:9" ht="29.25" customHeight="1" x14ac:dyDescent="0.2">
      <c r="A46" s="3"/>
      <c r="B46" s="134" t="s">
        <v>188</v>
      </c>
      <c r="C46" s="135"/>
      <c r="D46" s="135"/>
      <c r="E46" s="135"/>
      <c r="F46" s="135"/>
      <c r="G46" s="135"/>
    </row>
    <row r="47" spans="1:9" ht="18" x14ac:dyDescent="0.2">
      <c r="A47" s="4"/>
      <c r="B47" s="57"/>
      <c r="C47" s="57"/>
      <c r="D47" s="57"/>
      <c r="E47" s="57"/>
      <c r="F47" s="57"/>
      <c r="G47" s="58"/>
    </row>
    <row r="48" spans="1:9" x14ac:dyDescent="0.2">
      <c r="A48" s="5" t="s">
        <v>0</v>
      </c>
      <c r="B48" s="33" t="s">
        <v>60</v>
      </c>
      <c r="C48" s="59"/>
      <c r="D48" s="60"/>
      <c r="E48" s="61"/>
      <c r="F48" s="62" t="s">
        <v>61</v>
      </c>
      <c r="G48" s="34" t="s">
        <v>62</v>
      </c>
      <c r="H48" s="34" t="s">
        <v>4</v>
      </c>
      <c r="I48" s="34" t="s">
        <v>5</v>
      </c>
    </row>
    <row r="49" spans="1:9" ht="14.25" x14ac:dyDescent="0.2">
      <c r="A49" s="18"/>
      <c r="B49" s="63" t="s">
        <v>63</v>
      </c>
      <c r="C49" s="33" t="s">
        <v>64</v>
      </c>
      <c r="D49" s="33" t="s">
        <v>65</v>
      </c>
      <c r="E49" s="33" t="s">
        <v>66</v>
      </c>
      <c r="F49" s="62"/>
      <c r="G49" s="34"/>
      <c r="H49" s="70"/>
      <c r="I49" s="70"/>
    </row>
    <row r="50" spans="1:9" ht="14.25" x14ac:dyDescent="0.2">
      <c r="A50" s="18"/>
      <c r="B50" s="36" t="s">
        <v>67</v>
      </c>
      <c r="C50" s="37">
        <v>12</v>
      </c>
      <c r="D50" s="37">
        <v>1</v>
      </c>
      <c r="E50" s="37">
        <v>1.7</v>
      </c>
      <c r="F50" s="32" t="s">
        <v>68</v>
      </c>
      <c r="G50" s="38">
        <f>C50*D50*E50</f>
        <v>20.399999999999999</v>
      </c>
      <c r="H50" s="70"/>
      <c r="I50" s="70"/>
    </row>
    <row r="51" spans="1:9" ht="25.5" x14ac:dyDescent="0.2">
      <c r="A51" s="18"/>
      <c r="B51" s="36" t="s">
        <v>69</v>
      </c>
      <c r="C51" s="37"/>
      <c r="D51" s="37"/>
      <c r="E51" s="37"/>
      <c r="F51" s="32" t="s">
        <v>68</v>
      </c>
      <c r="G51" s="38">
        <f>G50-G56</f>
        <v>18.599999999999998</v>
      </c>
      <c r="H51" s="70"/>
      <c r="I51" s="70"/>
    </row>
    <row r="52" spans="1:9" ht="14.25" x14ac:dyDescent="0.2">
      <c r="A52" s="18"/>
      <c r="B52" s="36" t="s">
        <v>70</v>
      </c>
      <c r="C52" s="37"/>
      <c r="D52" s="37"/>
      <c r="E52" s="37"/>
      <c r="F52" s="32" t="s">
        <v>68</v>
      </c>
      <c r="G52" s="38">
        <f>G51</f>
        <v>18.599999999999998</v>
      </c>
      <c r="H52" s="70"/>
      <c r="I52" s="70"/>
    </row>
    <row r="53" spans="1:9" ht="14.25" x14ac:dyDescent="0.2">
      <c r="A53" s="18"/>
      <c r="B53" s="36" t="s">
        <v>71</v>
      </c>
      <c r="C53" s="37"/>
      <c r="D53" s="37"/>
      <c r="E53" s="37"/>
      <c r="F53" s="32" t="s">
        <v>68</v>
      </c>
      <c r="G53" s="38">
        <f>G52*0.3</f>
        <v>5.5799999999999992</v>
      </c>
      <c r="H53" s="70"/>
      <c r="I53" s="70"/>
    </row>
    <row r="54" spans="1:9" ht="14.25" x14ac:dyDescent="0.2">
      <c r="A54" s="18"/>
      <c r="B54" s="36" t="s">
        <v>72</v>
      </c>
      <c r="C54" s="37"/>
      <c r="D54" s="37"/>
      <c r="E54" s="37"/>
      <c r="F54" s="32" t="s">
        <v>68</v>
      </c>
      <c r="G54" s="38">
        <f>G52-G53</f>
        <v>13.02</v>
      </c>
      <c r="H54" s="70"/>
      <c r="I54" s="70"/>
    </row>
    <row r="55" spans="1:9" ht="25.5" x14ac:dyDescent="0.2">
      <c r="A55" s="32">
        <v>1</v>
      </c>
      <c r="B55" s="39" t="s">
        <v>73</v>
      </c>
      <c r="C55" s="37">
        <f>C50</f>
        <v>12</v>
      </c>
      <c r="D55" s="37">
        <v>1.4</v>
      </c>
      <c r="E55" s="37"/>
      <c r="F55" s="40" t="s">
        <v>74</v>
      </c>
      <c r="G55" s="38">
        <f>C55*D55</f>
        <v>16.799999999999997</v>
      </c>
      <c r="H55" s="79">
        <v>8.9</v>
      </c>
      <c r="I55" s="79">
        <f t="shared" ref="I55:I67" si="1">G55*H55</f>
        <v>149.51999999999998</v>
      </c>
    </row>
    <row r="56" spans="1:9" ht="38.25" x14ac:dyDescent="0.2">
      <c r="A56" s="33">
        <v>2</v>
      </c>
      <c r="B56" s="41" t="s">
        <v>75</v>
      </c>
      <c r="C56" s="37">
        <f>C50</f>
        <v>12</v>
      </c>
      <c r="D56" s="37">
        <f>D50</f>
        <v>1</v>
      </c>
      <c r="E56" s="37">
        <v>0.15</v>
      </c>
      <c r="F56" s="32" t="s">
        <v>68</v>
      </c>
      <c r="G56" s="38">
        <f>C56*D56*E56</f>
        <v>1.7999999999999998</v>
      </c>
      <c r="H56" s="79">
        <v>11.05</v>
      </c>
      <c r="I56" s="79">
        <f t="shared" si="1"/>
        <v>19.89</v>
      </c>
    </row>
    <row r="57" spans="1:9" ht="25.5" x14ac:dyDescent="0.2">
      <c r="A57" s="32">
        <v>3</v>
      </c>
      <c r="B57" s="41" t="s">
        <v>76</v>
      </c>
      <c r="C57" s="37">
        <f>C50</f>
        <v>12</v>
      </c>
      <c r="D57" s="37">
        <f>D50</f>
        <v>1</v>
      </c>
      <c r="E57" s="37">
        <f>E50</f>
        <v>1.7</v>
      </c>
      <c r="F57" s="32" t="s">
        <v>68</v>
      </c>
      <c r="G57" s="42">
        <f>C57*D57*E57*0.3-G56*0.3</f>
        <v>5.5799999999999992</v>
      </c>
      <c r="H57" s="79">
        <v>16.63</v>
      </c>
      <c r="I57" s="79">
        <f t="shared" si="1"/>
        <v>92.795399999999987</v>
      </c>
    </row>
    <row r="58" spans="1:9" ht="25.5" x14ac:dyDescent="0.2">
      <c r="A58" s="33">
        <v>4</v>
      </c>
      <c r="B58" s="41" t="s">
        <v>77</v>
      </c>
      <c r="C58" s="37">
        <f>C50</f>
        <v>12</v>
      </c>
      <c r="D58" s="37">
        <f>D50</f>
        <v>1</v>
      </c>
      <c r="E58" s="37">
        <v>1.8</v>
      </c>
      <c r="F58" s="32" t="s">
        <v>68</v>
      </c>
      <c r="G58" s="42">
        <f>C58*D58*E58*0.7-G56*0.7</f>
        <v>13.86</v>
      </c>
      <c r="H58" s="79">
        <v>4.62</v>
      </c>
      <c r="I58" s="79">
        <f t="shared" si="1"/>
        <v>64.033199999999994</v>
      </c>
    </row>
    <row r="59" spans="1:9" ht="14.25" x14ac:dyDescent="0.2">
      <c r="A59" s="32">
        <v>5</v>
      </c>
      <c r="B59" s="41" t="s">
        <v>78</v>
      </c>
      <c r="C59" s="37"/>
      <c r="D59" s="37"/>
      <c r="E59" s="43"/>
      <c r="F59" s="32" t="s">
        <v>68</v>
      </c>
      <c r="G59" s="42">
        <f>(G51-G63)*0.3</f>
        <v>4.427999999999999</v>
      </c>
      <c r="H59" s="79">
        <v>28.5</v>
      </c>
      <c r="I59" s="79">
        <f t="shared" si="1"/>
        <v>126.19799999999998</v>
      </c>
    </row>
    <row r="60" spans="1:9" ht="38.25" x14ac:dyDescent="0.2">
      <c r="A60" s="33">
        <v>6</v>
      </c>
      <c r="B60" s="41" t="s">
        <v>79</v>
      </c>
      <c r="C60" s="37"/>
      <c r="D60" s="43"/>
      <c r="E60" s="44"/>
      <c r="F60" s="32" t="s">
        <v>68</v>
      </c>
      <c r="G60" s="42">
        <f>(G51-G63)*0.7</f>
        <v>10.331999999999997</v>
      </c>
      <c r="H60" s="79">
        <v>2.8</v>
      </c>
      <c r="I60" s="79">
        <f t="shared" si="1"/>
        <v>28.92959999999999</v>
      </c>
    </row>
    <row r="61" spans="1:9" ht="25.5" x14ac:dyDescent="0.2">
      <c r="A61" s="32">
        <v>7</v>
      </c>
      <c r="B61" s="41" t="s">
        <v>80</v>
      </c>
      <c r="C61" s="37"/>
      <c r="D61" s="43"/>
      <c r="E61" s="43"/>
      <c r="F61" s="32" t="s">
        <v>68</v>
      </c>
      <c r="G61" s="38">
        <f>G63</f>
        <v>3.8400000000000007</v>
      </c>
      <c r="H61" s="79">
        <v>11.05</v>
      </c>
      <c r="I61" s="79">
        <f t="shared" si="1"/>
        <v>42.432000000000009</v>
      </c>
    </row>
    <row r="62" spans="1:9" ht="25.5" x14ac:dyDescent="0.2">
      <c r="A62" s="33">
        <v>8</v>
      </c>
      <c r="B62" s="41" t="s">
        <v>81</v>
      </c>
      <c r="C62" s="37"/>
      <c r="D62" s="37"/>
      <c r="E62" s="43"/>
      <c r="F62" s="32" t="s">
        <v>68</v>
      </c>
      <c r="G62" s="42">
        <f>G59+G63</f>
        <v>8.2680000000000007</v>
      </c>
      <c r="H62" s="79">
        <v>3.9</v>
      </c>
      <c r="I62" s="79">
        <f t="shared" si="1"/>
        <v>32.245200000000004</v>
      </c>
    </row>
    <row r="63" spans="1:9" ht="25.5" x14ac:dyDescent="0.2">
      <c r="A63" s="32">
        <v>9</v>
      </c>
      <c r="B63" s="41" t="s">
        <v>82</v>
      </c>
      <c r="C63" s="37">
        <f>C50</f>
        <v>12</v>
      </c>
      <c r="D63" s="37">
        <v>0.8</v>
      </c>
      <c r="E63" s="44">
        <v>0.4</v>
      </c>
      <c r="F63" s="32" t="s">
        <v>68</v>
      </c>
      <c r="G63" s="42">
        <f>C63*D63*E63</f>
        <v>3.8400000000000007</v>
      </c>
      <c r="H63" s="79">
        <v>28.5</v>
      </c>
      <c r="I63" s="79">
        <f t="shared" si="1"/>
        <v>109.44000000000003</v>
      </c>
    </row>
    <row r="64" spans="1:9" ht="25.5" x14ac:dyDescent="0.2">
      <c r="A64" s="33">
        <v>10</v>
      </c>
      <c r="B64" s="45" t="s">
        <v>142</v>
      </c>
      <c r="C64" s="37"/>
      <c r="D64" s="37"/>
      <c r="E64" s="44"/>
      <c r="F64" s="46" t="s">
        <v>33</v>
      </c>
      <c r="G64" s="47">
        <f>C50</f>
        <v>12</v>
      </c>
      <c r="H64" s="70">
        <v>120.3</v>
      </c>
      <c r="I64" s="70">
        <f t="shared" si="1"/>
        <v>1443.6</v>
      </c>
    </row>
    <row r="65" spans="1:9" ht="25.5" x14ac:dyDescent="0.2">
      <c r="A65" s="32">
        <v>11</v>
      </c>
      <c r="B65" s="41" t="s">
        <v>141</v>
      </c>
      <c r="C65" s="37"/>
      <c r="D65" s="37"/>
      <c r="E65" s="44"/>
      <c r="F65" s="46" t="s">
        <v>33</v>
      </c>
      <c r="G65" s="47">
        <f>G64</f>
        <v>12</v>
      </c>
      <c r="H65" s="70">
        <v>1.05</v>
      </c>
      <c r="I65" s="70">
        <f t="shared" si="1"/>
        <v>12.600000000000001</v>
      </c>
    </row>
    <row r="66" spans="1:9" x14ac:dyDescent="0.2">
      <c r="A66" s="33">
        <v>12</v>
      </c>
      <c r="B66" s="48" t="s">
        <v>140</v>
      </c>
      <c r="C66" s="37"/>
      <c r="D66" s="37"/>
      <c r="E66" s="44"/>
      <c r="F66" s="46" t="s">
        <v>86</v>
      </c>
      <c r="G66" s="47">
        <f>G64*0.01</f>
        <v>0.12</v>
      </c>
      <c r="H66" s="70">
        <v>0.8</v>
      </c>
      <c r="I66" s="70">
        <f t="shared" si="1"/>
        <v>9.6000000000000002E-2</v>
      </c>
    </row>
    <row r="67" spans="1:9" ht="25.5" x14ac:dyDescent="0.2">
      <c r="A67" s="32">
        <v>13</v>
      </c>
      <c r="B67" s="48" t="s">
        <v>87</v>
      </c>
      <c r="C67" s="37"/>
      <c r="D67" s="37"/>
      <c r="E67" s="44"/>
      <c r="F67" s="46" t="s">
        <v>33</v>
      </c>
      <c r="G67" s="47">
        <f>G64</f>
        <v>12</v>
      </c>
      <c r="H67" s="70">
        <v>1.02</v>
      </c>
      <c r="I67" s="70">
        <f t="shared" si="1"/>
        <v>12.24</v>
      </c>
    </row>
    <row r="68" spans="1:9" ht="15.75" x14ac:dyDescent="0.25">
      <c r="I68" s="125">
        <f>SUM(I55:I67)</f>
        <v>2134.0193999999992</v>
      </c>
    </row>
    <row r="90" spans="2:2" ht="14.25" x14ac:dyDescent="0.2">
      <c r="B90" s="55" t="s">
        <v>105</v>
      </c>
    </row>
  </sheetData>
  <mergeCells count="3">
    <mergeCell ref="A1:F1"/>
    <mergeCell ref="B4:G4"/>
    <mergeCell ref="B46:G46"/>
  </mergeCells>
  <phoneticPr fontId="17" type="noConversion"/>
  <pageMargins left="0.15748031496062992" right="0.15748031496062992" top="0.39370078740157483" bottom="0.39370078740157483" header="0.51181102362204722" footer="0.31496062992125984"/>
  <pageSetup paperSize="9" scale="85" orientation="portrait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abSelected="1" workbookViewId="0">
      <selection activeCell="K13" sqref="K13"/>
    </sheetView>
  </sheetViews>
  <sheetFormatPr defaultRowHeight="12.75" x14ac:dyDescent="0.2"/>
  <cols>
    <col min="1" max="1" width="5.42578125" style="10" customWidth="1"/>
    <col min="2" max="2" width="48.5703125" style="10" customWidth="1"/>
    <col min="3" max="3" width="6" style="10" customWidth="1"/>
    <col min="4" max="4" width="8.7109375" style="10" customWidth="1"/>
    <col min="5" max="5" width="8.28515625" style="10" customWidth="1"/>
    <col min="6" max="6" width="11.5703125" style="10" customWidth="1"/>
    <col min="7" max="7" width="9.140625" style="56"/>
  </cols>
  <sheetData>
    <row r="1" spans="1:7" ht="76.5" customHeight="1" x14ac:dyDescent="0.2">
      <c r="A1" s="132" t="s">
        <v>190</v>
      </c>
      <c r="B1" s="133"/>
      <c r="C1" s="133"/>
      <c r="D1" s="133"/>
      <c r="E1" s="133"/>
      <c r="F1" s="133"/>
    </row>
    <row r="2" spans="1:7" ht="18" x14ac:dyDescent="0.25">
      <c r="A2" s="22" t="s">
        <v>106</v>
      </c>
      <c r="B2" s="22"/>
      <c r="C2" s="23"/>
      <c r="D2" s="1"/>
      <c r="E2" s="24"/>
    </row>
    <row r="4" spans="1:7" ht="20.25" customHeight="1" x14ac:dyDescent="0.2">
      <c r="A4" s="3"/>
      <c r="B4" s="134" t="s">
        <v>189</v>
      </c>
      <c r="C4" s="135"/>
      <c r="D4" s="135"/>
      <c r="E4" s="135"/>
      <c r="F4" s="135"/>
      <c r="G4" s="135"/>
    </row>
    <row r="5" spans="1:7" ht="13.5" customHeight="1" x14ac:dyDescent="0.2">
      <c r="A5" s="4"/>
      <c r="B5" s="57"/>
      <c r="C5" s="57"/>
      <c r="D5" s="57"/>
      <c r="E5" s="57"/>
      <c r="F5" s="57"/>
      <c r="G5" s="58"/>
    </row>
    <row r="6" spans="1:7" ht="19.5" customHeight="1" x14ac:dyDescent="0.2">
      <c r="A6" s="5" t="s">
        <v>0</v>
      </c>
      <c r="B6" s="33" t="s">
        <v>60</v>
      </c>
      <c r="C6" s="33"/>
      <c r="D6" s="33"/>
      <c r="E6" s="33"/>
      <c r="F6" s="32" t="s">
        <v>61</v>
      </c>
      <c r="G6" s="34" t="s">
        <v>62</v>
      </c>
    </row>
    <row r="7" spans="1:7" ht="18" customHeight="1" x14ac:dyDescent="0.2">
      <c r="A7" s="18"/>
      <c r="B7" s="35" t="s">
        <v>63</v>
      </c>
      <c r="C7" s="33" t="s">
        <v>64</v>
      </c>
      <c r="D7" s="33" t="s">
        <v>65</v>
      </c>
      <c r="E7" s="33" t="s">
        <v>66</v>
      </c>
      <c r="F7" s="32"/>
      <c r="G7" s="34"/>
    </row>
    <row r="8" spans="1:7" ht="28.5" customHeight="1" x14ac:dyDescent="0.2">
      <c r="A8" s="18"/>
      <c r="B8" s="36" t="s">
        <v>67</v>
      </c>
      <c r="C8" s="37">
        <v>12</v>
      </c>
      <c r="D8" s="37">
        <v>1</v>
      </c>
      <c r="E8" s="37">
        <v>1.7</v>
      </c>
      <c r="F8" s="32" t="s">
        <v>68</v>
      </c>
      <c r="G8" s="38">
        <f>C8*D8*E8</f>
        <v>20.399999999999999</v>
      </c>
    </row>
    <row r="9" spans="1:7" ht="14.25" customHeight="1" x14ac:dyDescent="0.2">
      <c r="A9" s="18"/>
      <c r="B9" s="36" t="s">
        <v>69</v>
      </c>
      <c r="C9" s="37"/>
      <c r="D9" s="37"/>
      <c r="E9" s="37"/>
      <c r="F9" s="32" t="s">
        <v>68</v>
      </c>
      <c r="G9" s="38">
        <f>G8-G14</f>
        <v>18.599999999999998</v>
      </c>
    </row>
    <row r="10" spans="1:7" ht="31.5" customHeight="1" x14ac:dyDescent="0.2">
      <c r="A10" s="18"/>
      <c r="B10" s="36" t="s">
        <v>70</v>
      </c>
      <c r="C10" s="37"/>
      <c r="D10" s="37"/>
      <c r="E10" s="37"/>
      <c r="F10" s="32" t="s">
        <v>68</v>
      </c>
      <c r="G10" s="38">
        <f>G9</f>
        <v>18.599999999999998</v>
      </c>
    </row>
    <row r="11" spans="1:7" ht="14.25" customHeight="1" x14ac:dyDescent="0.2">
      <c r="A11" s="18"/>
      <c r="B11" s="36" t="s">
        <v>71</v>
      </c>
      <c r="C11" s="37"/>
      <c r="D11" s="37"/>
      <c r="E11" s="37"/>
      <c r="F11" s="32" t="s">
        <v>68</v>
      </c>
      <c r="G11" s="38">
        <f>G10*0.3</f>
        <v>5.5799999999999992</v>
      </c>
    </row>
    <row r="12" spans="1:7" ht="29.25" customHeight="1" x14ac:dyDescent="0.2">
      <c r="A12" s="18"/>
      <c r="B12" s="36" t="s">
        <v>72</v>
      </c>
      <c r="C12" s="37"/>
      <c r="D12" s="37"/>
      <c r="E12" s="37"/>
      <c r="F12" s="32" t="s">
        <v>68</v>
      </c>
      <c r="G12" s="38">
        <f>G10-G11</f>
        <v>13.02</v>
      </c>
    </row>
    <row r="13" spans="1:7" ht="29.25" customHeight="1" x14ac:dyDescent="0.2">
      <c r="A13" s="32">
        <v>1</v>
      </c>
      <c r="B13" s="39" t="s">
        <v>73</v>
      </c>
      <c r="C13" s="37">
        <f>C8</f>
        <v>12</v>
      </c>
      <c r="D13" s="37">
        <v>1.4</v>
      </c>
      <c r="E13" s="37"/>
      <c r="F13" s="40" t="s">
        <v>74</v>
      </c>
      <c r="G13" s="38">
        <f>C13*D13</f>
        <v>16.799999999999997</v>
      </c>
    </row>
    <row r="14" spans="1:7" ht="43.5" customHeight="1" x14ac:dyDescent="0.2">
      <c r="A14" s="33">
        <v>2</v>
      </c>
      <c r="B14" s="41" t="s">
        <v>167</v>
      </c>
      <c r="C14" s="37">
        <f>C8</f>
        <v>12</v>
      </c>
      <c r="D14" s="37">
        <f>D8</f>
        <v>1</v>
      </c>
      <c r="E14" s="37">
        <v>0.15</v>
      </c>
      <c r="F14" s="32" t="s">
        <v>68</v>
      </c>
      <c r="G14" s="38">
        <f>C14*D14*E14</f>
        <v>1.7999999999999998</v>
      </c>
    </row>
    <row r="15" spans="1:7" ht="29.25" customHeight="1" x14ac:dyDescent="0.2">
      <c r="A15" s="32">
        <v>3</v>
      </c>
      <c r="B15" s="41" t="s">
        <v>76</v>
      </c>
      <c r="C15" s="37">
        <f>C8</f>
        <v>12</v>
      </c>
      <c r="D15" s="37">
        <f>D8</f>
        <v>1</v>
      </c>
      <c r="E15" s="37">
        <f>E8</f>
        <v>1.7</v>
      </c>
      <c r="F15" s="32" t="s">
        <v>68</v>
      </c>
      <c r="G15" s="42">
        <f>C15*D15*E15*0.3-G14*0.3</f>
        <v>5.5799999999999992</v>
      </c>
    </row>
    <row r="16" spans="1:7" ht="25.5" x14ac:dyDescent="0.2">
      <c r="A16" s="33">
        <v>4</v>
      </c>
      <c r="B16" s="41" t="s">
        <v>77</v>
      </c>
      <c r="C16" s="37">
        <f>C8</f>
        <v>12</v>
      </c>
      <c r="D16" s="37">
        <f>D8</f>
        <v>1</v>
      </c>
      <c r="E16" s="37">
        <v>1.8</v>
      </c>
      <c r="F16" s="32" t="s">
        <v>68</v>
      </c>
      <c r="G16" s="42">
        <f>C16*D16*E16*0.7-G14*0.7</f>
        <v>13.86</v>
      </c>
    </row>
    <row r="17" spans="1:7" ht="14.25" x14ac:dyDescent="0.2">
      <c r="A17" s="32">
        <v>5</v>
      </c>
      <c r="B17" s="41" t="s">
        <v>78</v>
      </c>
      <c r="C17" s="37"/>
      <c r="D17" s="37"/>
      <c r="E17" s="43"/>
      <c r="F17" s="32" t="s">
        <v>68</v>
      </c>
      <c r="G17" s="42">
        <f>(G9-G21)*0.3</f>
        <v>4.427999999999999</v>
      </c>
    </row>
    <row r="18" spans="1:7" ht="38.25" x14ac:dyDescent="0.2">
      <c r="A18" s="33">
        <v>6</v>
      </c>
      <c r="B18" s="41" t="s">
        <v>79</v>
      </c>
      <c r="C18" s="37"/>
      <c r="D18" s="43"/>
      <c r="E18" s="44"/>
      <c r="F18" s="32" t="s">
        <v>68</v>
      </c>
      <c r="G18" s="42">
        <f>(G9-G21)*0.7</f>
        <v>10.331999999999997</v>
      </c>
    </row>
    <row r="19" spans="1:7" ht="28.5" customHeight="1" x14ac:dyDescent="0.2">
      <c r="A19" s="32">
        <v>7</v>
      </c>
      <c r="B19" s="41" t="s">
        <v>185</v>
      </c>
      <c r="C19" s="37"/>
      <c r="D19" s="43"/>
      <c r="E19" s="43"/>
      <c r="F19" s="32" t="s">
        <v>68</v>
      </c>
      <c r="G19" s="38">
        <f>G21</f>
        <v>3.8400000000000007</v>
      </c>
    </row>
    <row r="20" spans="1:7" ht="28.5" customHeight="1" x14ac:dyDescent="0.2">
      <c r="A20" s="33">
        <v>8</v>
      </c>
      <c r="B20" s="41" t="s">
        <v>81</v>
      </c>
      <c r="C20" s="37"/>
      <c r="D20" s="37"/>
      <c r="E20" s="43"/>
      <c r="F20" s="32" t="s">
        <v>68</v>
      </c>
      <c r="G20" s="42">
        <f>G17+G21</f>
        <v>8.2680000000000007</v>
      </c>
    </row>
    <row r="21" spans="1:7" ht="29.25" customHeight="1" x14ac:dyDescent="0.2">
      <c r="A21" s="32">
        <v>9</v>
      </c>
      <c r="B21" s="41" t="s">
        <v>82</v>
      </c>
      <c r="C21" s="37">
        <f>C8</f>
        <v>12</v>
      </c>
      <c r="D21" s="37">
        <v>0.8</v>
      </c>
      <c r="E21" s="44">
        <v>0.4</v>
      </c>
      <c r="F21" s="32" t="s">
        <v>68</v>
      </c>
      <c r="G21" s="42">
        <f>C21*D21*E21</f>
        <v>3.8400000000000007</v>
      </c>
    </row>
    <row r="22" spans="1:7" ht="28.5" customHeight="1" x14ac:dyDescent="0.2">
      <c r="A22" s="33">
        <v>10</v>
      </c>
      <c r="B22" s="41" t="s">
        <v>83</v>
      </c>
      <c r="C22" s="37"/>
      <c r="D22" s="37"/>
      <c r="E22" s="44"/>
      <c r="F22" s="46" t="s">
        <v>33</v>
      </c>
      <c r="G22" s="47">
        <f>C8</f>
        <v>12</v>
      </c>
    </row>
    <row r="23" spans="1:7" ht="28.5" customHeight="1" x14ac:dyDescent="0.2">
      <c r="A23" s="32">
        <v>11</v>
      </c>
      <c r="B23" s="41" t="s">
        <v>141</v>
      </c>
      <c r="C23" s="37"/>
      <c r="D23" s="37"/>
      <c r="E23" s="44"/>
      <c r="F23" s="46" t="s">
        <v>33</v>
      </c>
      <c r="G23" s="47">
        <f>G22</f>
        <v>12</v>
      </c>
    </row>
    <row r="24" spans="1:7" ht="13.5" customHeight="1" x14ac:dyDescent="0.2">
      <c r="A24" s="33">
        <v>12</v>
      </c>
      <c r="B24" s="48" t="s">
        <v>140</v>
      </c>
      <c r="C24" s="37"/>
      <c r="D24" s="37"/>
      <c r="E24" s="44"/>
      <c r="F24" s="47" t="s">
        <v>183</v>
      </c>
      <c r="G24" s="47">
        <v>12</v>
      </c>
    </row>
    <row r="25" spans="1:7" ht="28.5" customHeight="1" x14ac:dyDescent="0.2">
      <c r="A25" s="32">
        <v>13</v>
      </c>
      <c r="B25" s="48" t="s">
        <v>87</v>
      </c>
      <c r="C25" s="37"/>
      <c r="D25" s="37"/>
      <c r="E25" s="44"/>
      <c r="F25" s="46" t="s">
        <v>33</v>
      </c>
      <c r="G25" s="47">
        <f>G22</f>
        <v>12</v>
      </c>
    </row>
    <row r="26" spans="1:7" ht="15" customHeight="1" x14ac:dyDescent="0.2">
      <c r="A26" s="69"/>
      <c r="B26" s="64"/>
      <c r="C26" s="64"/>
      <c r="D26" s="64"/>
      <c r="E26" s="64"/>
      <c r="F26" s="65"/>
      <c r="G26" s="66"/>
    </row>
    <row r="27" spans="1:7" ht="27" customHeight="1" x14ac:dyDescent="0.2">
      <c r="A27" s="65"/>
      <c r="B27" s="64"/>
      <c r="C27" s="64"/>
      <c r="D27" s="64"/>
      <c r="E27" s="64"/>
      <c r="F27" s="65"/>
      <c r="G27" s="66"/>
    </row>
    <row r="28" spans="1:7" ht="15.75" customHeight="1" x14ac:dyDescent="0.25">
      <c r="A28" s="69"/>
      <c r="B28" s="67"/>
      <c r="C28" s="67"/>
      <c r="D28" s="67"/>
      <c r="E28" s="67"/>
      <c r="F28" s="31"/>
      <c r="G28" s="68"/>
    </row>
    <row r="29" spans="1:7" ht="15.75" customHeight="1" x14ac:dyDescent="0.2">
      <c r="A29" s="65"/>
      <c r="B29" s="52"/>
      <c r="C29" s="52"/>
      <c r="D29" s="52"/>
      <c r="E29" s="52"/>
      <c r="F29" s="53"/>
      <c r="G29" s="54"/>
    </row>
    <row r="30" spans="1:7" ht="15.75" customHeight="1" x14ac:dyDescent="0.2">
      <c r="A30" s="69"/>
      <c r="B30" s="55" t="s">
        <v>105</v>
      </c>
      <c r="C30" s="55"/>
      <c r="D30" s="55"/>
      <c r="E30" s="55"/>
      <c r="F30" s="53"/>
      <c r="G30" s="54"/>
    </row>
    <row r="46" spans="1:7" ht="29.25" customHeight="1" x14ac:dyDescent="0.2">
      <c r="A46" s="3"/>
      <c r="B46" s="134" t="s">
        <v>188</v>
      </c>
      <c r="C46" s="135"/>
      <c r="D46" s="135"/>
      <c r="E46" s="135"/>
      <c r="F46" s="135"/>
      <c r="G46" s="135"/>
    </row>
    <row r="47" spans="1:7" ht="18" x14ac:dyDescent="0.2">
      <c r="A47" s="4"/>
      <c r="B47" s="57"/>
      <c r="C47" s="57"/>
      <c r="D47" s="57"/>
      <c r="E47" s="57"/>
      <c r="F47" s="57"/>
      <c r="G47" s="58"/>
    </row>
    <row r="48" spans="1:7" x14ac:dyDescent="0.2">
      <c r="A48" s="5" t="s">
        <v>0</v>
      </c>
      <c r="B48" s="33" t="s">
        <v>60</v>
      </c>
      <c r="C48" s="59"/>
      <c r="D48" s="60"/>
      <c r="E48" s="61"/>
      <c r="F48" s="62" t="s">
        <v>61</v>
      </c>
      <c r="G48" s="34" t="s">
        <v>62</v>
      </c>
    </row>
    <row r="49" spans="1:7" ht="14.25" x14ac:dyDescent="0.2">
      <c r="A49" s="18"/>
      <c r="B49" s="63" t="s">
        <v>63</v>
      </c>
      <c r="C49" s="33" t="s">
        <v>64</v>
      </c>
      <c r="D49" s="33" t="s">
        <v>65</v>
      </c>
      <c r="E49" s="33" t="s">
        <v>66</v>
      </c>
      <c r="F49" s="62"/>
      <c r="G49" s="34"/>
    </row>
    <row r="50" spans="1:7" ht="14.25" x14ac:dyDescent="0.2">
      <c r="A50" s="18"/>
      <c r="B50" s="36" t="s">
        <v>67</v>
      </c>
      <c r="C50" s="37">
        <v>12</v>
      </c>
      <c r="D50" s="37">
        <v>1</v>
      </c>
      <c r="E50" s="37">
        <v>1.7</v>
      </c>
      <c r="F50" s="32" t="s">
        <v>68</v>
      </c>
      <c r="G50" s="38">
        <f>C50*D50*E50</f>
        <v>20.399999999999999</v>
      </c>
    </row>
    <row r="51" spans="1:7" ht="25.5" x14ac:dyDescent="0.2">
      <c r="A51" s="18"/>
      <c r="B51" s="36" t="s">
        <v>69</v>
      </c>
      <c r="C51" s="37"/>
      <c r="D51" s="37"/>
      <c r="E51" s="37"/>
      <c r="F51" s="32" t="s">
        <v>68</v>
      </c>
      <c r="G51" s="38">
        <f>G50-G56</f>
        <v>18.599999999999998</v>
      </c>
    </row>
    <row r="52" spans="1:7" ht="14.25" x14ac:dyDescent="0.2">
      <c r="A52" s="18"/>
      <c r="B52" s="36" t="s">
        <v>70</v>
      </c>
      <c r="C52" s="37"/>
      <c r="D52" s="37"/>
      <c r="E52" s="37"/>
      <c r="F52" s="32" t="s">
        <v>68</v>
      </c>
      <c r="G52" s="38">
        <f>G51</f>
        <v>18.599999999999998</v>
      </c>
    </row>
    <row r="53" spans="1:7" ht="14.25" x14ac:dyDescent="0.2">
      <c r="A53" s="18"/>
      <c r="B53" s="36" t="s">
        <v>71</v>
      </c>
      <c r="C53" s="37"/>
      <c r="D53" s="37"/>
      <c r="E53" s="37"/>
      <c r="F53" s="32" t="s">
        <v>68</v>
      </c>
      <c r="G53" s="38">
        <f>G52*0.3</f>
        <v>5.5799999999999992</v>
      </c>
    </row>
    <row r="54" spans="1:7" ht="14.25" x14ac:dyDescent="0.2">
      <c r="A54" s="18"/>
      <c r="B54" s="36" t="s">
        <v>72</v>
      </c>
      <c r="C54" s="37"/>
      <c r="D54" s="37"/>
      <c r="E54" s="37"/>
      <c r="F54" s="32" t="s">
        <v>68</v>
      </c>
      <c r="G54" s="38">
        <f>G52-G53</f>
        <v>13.02</v>
      </c>
    </row>
    <row r="55" spans="1:7" ht="25.5" x14ac:dyDescent="0.2">
      <c r="A55" s="32">
        <v>1</v>
      </c>
      <c r="B55" s="39" t="s">
        <v>73</v>
      </c>
      <c r="C55" s="37">
        <f>C50</f>
        <v>12</v>
      </c>
      <c r="D55" s="37">
        <v>1.4</v>
      </c>
      <c r="E55" s="37"/>
      <c r="F55" s="40" t="s">
        <v>74</v>
      </c>
      <c r="G55" s="38">
        <f>C55*D55</f>
        <v>16.799999999999997</v>
      </c>
    </row>
    <row r="56" spans="1:7" ht="38.25" x14ac:dyDescent="0.2">
      <c r="A56" s="33">
        <v>2</v>
      </c>
      <c r="B56" s="41" t="s">
        <v>75</v>
      </c>
      <c r="C56" s="37">
        <f>C50</f>
        <v>12</v>
      </c>
      <c r="D56" s="37">
        <f>D50</f>
        <v>1</v>
      </c>
      <c r="E56" s="37">
        <v>0.15</v>
      </c>
      <c r="F56" s="32" t="s">
        <v>68</v>
      </c>
      <c r="G56" s="38">
        <f>C56*D56*E56</f>
        <v>1.7999999999999998</v>
      </c>
    </row>
    <row r="57" spans="1:7" ht="25.5" x14ac:dyDescent="0.2">
      <c r="A57" s="32">
        <v>3</v>
      </c>
      <c r="B57" s="41" t="s">
        <v>76</v>
      </c>
      <c r="C57" s="37">
        <f>C50</f>
        <v>12</v>
      </c>
      <c r="D57" s="37">
        <f>D50</f>
        <v>1</v>
      </c>
      <c r="E57" s="37">
        <f>E50</f>
        <v>1.7</v>
      </c>
      <c r="F57" s="32" t="s">
        <v>68</v>
      </c>
      <c r="G57" s="42">
        <f>C57*D57*E57*0.3-G56*0.3</f>
        <v>5.5799999999999992</v>
      </c>
    </row>
    <row r="58" spans="1:7" ht="25.5" x14ac:dyDescent="0.2">
      <c r="A58" s="33">
        <v>4</v>
      </c>
      <c r="B58" s="41" t="s">
        <v>77</v>
      </c>
      <c r="C58" s="37">
        <f>C50</f>
        <v>12</v>
      </c>
      <c r="D58" s="37">
        <f>D50</f>
        <v>1</v>
      </c>
      <c r="E58" s="37">
        <v>1.8</v>
      </c>
      <c r="F58" s="32" t="s">
        <v>68</v>
      </c>
      <c r="G58" s="42">
        <f>C58*D58*E58*0.7-G56*0.7</f>
        <v>13.86</v>
      </c>
    </row>
    <row r="59" spans="1:7" ht="14.25" x14ac:dyDescent="0.2">
      <c r="A59" s="32">
        <v>5</v>
      </c>
      <c r="B59" s="41" t="s">
        <v>78</v>
      </c>
      <c r="C59" s="37"/>
      <c r="D59" s="37"/>
      <c r="E59" s="43"/>
      <c r="F59" s="32" t="s">
        <v>68</v>
      </c>
      <c r="G59" s="42">
        <f>(G51-G63)*0.3</f>
        <v>4.427999999999999</v>
      </c>
    </row>
    <row r="60" spans="1:7" ht="38.25" x14ac:dyDescent="0.2">
      <c r="A60" s="33">
        <v>6</v>
      </c>
      <c r="B60" s="41" t="s">
        <v>79</v>
      </c>
      <c r="C60" s="37"/>
      <c r="D60" s="43"/>
      <c r="E60" s="44"/>
      <c r="F60" s="32" t="s">
        <v>68</v>
      </c>
      <c r="G60" s="42">
        <f>(G51-G63)*0.7</f>
        <v>10.331999999999997</v>
      </c>
    </row>
    <row r="61" spans="1:7" ht="25.5" x14ac:dyDescent="0.2">
      <c r="A61" s="32">
        <v>7</v>
      </c>
      <c r="B61" s="41" t="s">
        <v>80</v>
      </c>
      <c r="C61" s="37"/>
      <c r="D61" s="43"/>
      <c r="E61" s="43"/>
      <c r="F61" s="32" t="s">
        <v>68</v>
      </c>
      <c r="G61" s="38">
        <f>G63</f>
        <v>3.8400000000000007</v>
      </c>
    </row>
    <row r="62" spans="1:7" ht="25.5" x14ac:dyDescent="0.2">
      <c r="A62" s="33">
        <v>8</v>
      </c>
      <c r="B62" s="41" t="s">
        <v>81</v>
      </c>
      <c r="C62" s="37"/>
      <c r="D62" s="37"/>
      <c r="E62" s="43"/>
      <c r="F62" s="32" t="s">
        <v>68</v>
      </c>
      <c r="G62" s="42">
        <f>G59+G63</f>
        <v>8.2680000000000007</v>
      </c>
    </row>
    <row r="63" spans="1:7" ht="25.5" x14ac:dyDescent="0.2">
      <c r="A63" s="32">
        <v>9</v>
      </c>
      <c r="B63" s="41" t="s">
        <v>82</v>
      </c>
      <c r="C63" s="37">
        <f>C50</f>
        <v>12</v>
      </c>
      <c r="D63" s="37">
        <v>0.8</v>
      </c>
      <c r="E63" s="44">
        <v>0.4</v>
      </c>
      <c r="F63" s="32" t="s">
        <v>68</v>
      </c>
      <c r="G63" s="42">
        <f>C63*D63*E63</f>
        <v>3.8400000000000007</v>
      </c>
    </row>
    <row r="64" spans="1:7" ht="25.5" x14ac:dyDescent="0.2">
      <c r="A64" s="33">
        <v>10</v>
      </c>
      <c r="B64" s="45" t="s">
        <v>142</v>
      </c>
      <c r="C64" s="37"/>
      <c r="D64" s="37"/>
      <c r="E64" s="44"/>
      <c r="F64" s="46" t="s">
        <v>33</v>
      </c>
      <c r="G64" s="47">
        <f>C50</f>
        <v>12</v>
      </c>
    </row>
    <row r="65" spans="1:7" ht="25.5" x14ac:dyDescent="0.2">
      <c r="A65" s="32">
        <v>11</v>
      </c>
      <c r="B65" s="41" t="s">
        <v>141</v>
      </c>
      <c r="C65" s="37"/>
      <c r="D65" s="37"/>
      <c r="E65" s="44"/>
      <c r="F65" s="46" t="s">
        <v>33</v>
      </c>
      <c r="G65" s="47">
        <f>G64</f>
        <v>12</v>
      </c>
    </row>
    <row r="66" spans="1:7" x14ac:dyDescent="0.2">
      <c r="A66" s="33">
        <v>12</v>
      </c>
      <c r="B66" s="48" t="s">
        <v>140</v>
      </c>
      <c r="C66" s="37"/>
      <c r="D66" s="37"/>
      <c r="E66" s="44"/>
      <c r="F66" s="46" t="s">
        <v>86</v>
      </c>
      <c r="G66" s="47">
        <f>G64*0.01</f>
        <v>0.12</v>
      </c>
    </row>
    <row r="67" spans="1:7" ht="25.5" x14ac:dyDescent="0.2">
      <c r="A67" s="32">
        <v>13</v>
      </c>
      <c r="B67" s="48" t="s">
        <v>87</v>
      </c>
      <c r="C67" s="37"/>
      <c r="D67" s="37"/>
      <c r="E67" s="44"/>
      <c r="F67" s="46" t="s">
        <v>33</v>
      </c>
      <c r="G67" s="47">
        <f>G64</f>
        <v>12</v>
      </c>
    </row>
    <row r="90" spans="2:2" ht="14.25" x14ac:dyDescent="0.2">
      <c r="B90" s="55" t="s">
        <v>105</v>
      </c>
    </row>
  </sheetData>
  <mergeCells count="3">
    <mergeCell ref="A1:F1"/>
    <mergeCell ref="B4:G4"/>
    <mergeCell ref="B46:G46"/>
  </mergeCells>
  <phoneticPr fontId="17" type="noConversion"/>
  <pageMargins left="0.15748031496062992" right="0.15748031496062992" top="0.39370078740157483" bottom="0.39370078740157483" header="0.51181102362204722" footer="0.31496062992125984"/>
  <pageSetup paperSize="9" scale="85" orientation="portrait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K11" sqref="K11"/>
    </sheetView>
  </sheetViews>
  <sheetFormatPr defaultRowHeight="12.75" x14ac:dyDescent="0.2"/>
  <cols>
    <col min="1" max="1" width="5.42578125" style="10" customWidth="1"/>
    <col min="2" max="2" width="48.5703125" style="10" customWidth="1"/>
    <col min="3" max="3" width="6" style="10" customWidth="1"/>
    <col min="4" max="4" width="8.7109375" style="10" customWidth="1"/>
    <col min="5" max="5" width="8.28515625" style="10" customWidth="1"/>
    <col min="6" max="6" width="11.5703125" style="10" customWidth="1"/>
    <col min="7" max="7" width="9.140625" style="56"/>
  </cols>
  <sheetData>
    <row r="1" spans="1:7" ht="81.75" customHeight="1" x14ac:dyDescent="0.2">
      <c r="A1" s="132" t="s">
        <v>190</v>
      </c>
      <c r="B1" s="133"/>
      <c r="C1" s="133"/>
      <c r="D1" s="133"/>
      <c r="E1" s="133"/>
      <c r="F1" s="133"/>
    </row>
    <row r="2" spans="1:7" ht="18" x14ac:dyDescent="0.25">
      <c r="A2" s="22" t="s">
        <v>106</v>
      </c>
      <c r="B2" s="22"/>
      <c r="C2" s="23"/>
      <c r="D2" s="1"/>
      <c r="E2" s="24"/>
    </row>
    <row r="3" spans="1:7" ht="13.5" customHeight="1" x14ac:dyDescent="0.3">
      <c r="A3" s="2"/>
      <c r="B3" s="2"/>
      <c r="C3" s="2"/>
      <c r="D3" s="2"/>
      <c r="E3" s="25"/>
    </row>
    <row r="4" spans="1:7" ht="20.25" customHeight="1" x14ac:dyDescent="0.2">
      <c r="A4" s="3"/>
      <c r="B4" s="134" t="s">
        <v>138</v>
      </c>
      <c r="C4" s="135"/>
      <c r="D4" s="135"/>
      <c r="E4" s="135"/>
      <c r="F4" s="135"/>
      <c r="G4" s="135"/>
    </row>
    <row r="5" spans="1:7" ht="13.5" customHeight="1" x14ac:dyDescent="0.2">
      <c r="A5" s="4"/>
      <c r="B5" s="57"/>
      <c r="C5" s="57"/>
      <c r="D5" s="57"/>
      <c r="E5" s="57"/>
      <c r="F5" s="57"/>
      <c r="G5" s="58"/>
    </row>
    <row r="6" spans="1:7" ht="19.5" customHeight="1" x14ac:dyDescent="0.2">
      <c r="A6" s="5" t="s">
        <v>0</v>
      </c>
      <c r="B6" s="33" t="s">
        <v>60</v>
      </c>
      <c r="C6" s="33"/>
      <c r="D6" s="33"/>
      <c r="E6" s="33"/>
      <c r="F6" s="32" t="s">
        <v>61</v>
      </c>
      <c r="G6" s="34" t="s">
        <v>62</v>
      </c>
    </row>
    <row r="7" spans="1:7" ht="18" customHeight="1" x14ac:dyDescent="0.2">
      <c r="A7" s="18"/>
      <c r="B7" s="35" t="s">
        <v>63</v>
      </c>
      <c r="C7" s="33" t="s">
        <v>64</v>
      </c>
      <c r="D7" s="33" t="s">
        <v>65</v>
      </c>
      <c r="E7" s="33" t="s">
        <v>66</v>
      </c>
      <c r="F7" s="32"/>
      <c r="G7" s="34"/>
    </row>
    <row r="8" spans="1:7" ht="28.5" customHeight="1" x14ac:dyDescent="0.2">
      <c r="A8" s="18"/>
      <c r="B8" s="36" t="s">
        <v>67</v>
      </c>
      <c r="C8" s="37">
        <v>12</v>
      </c>
      <c r="D8" s="37">
        <v>1.2</v>
      </c>
      <c r="E8" s="37">
        <v>2.8</v>
      </c>
      <c r="F8" s="32" t="s">
        <v>68</v>
      </c>
      <c r="G8" s="34">
        <f>C8*D8*E8</f>
        <v>40.319999999999993</v>
      </c>
    </row>
    <row r="9" spans="1:7" ht="29.25" customHeight="1" x14ac:dyDescent="0.2">
      <c r="A9" s="32">
        <v>1</v>
      </c>
      <c r="B9" s="39" t="s">
        <v>73</v>
      </c>
      <c r="C9" s="37">
        <f>C8</f>
        <v>12</v>
      </c>
      <c r="D9" s="37">
        <v>1.4</v>
      </c>
      <c r="E9" s="37"/>
      <c r="F9" s="40" t="s">
        <v>74</v>
      </c>
      <c r="G9" s="34">
        <f>C9*D9</f>
        <v>16.799999999999997</v>
      </c>
    </row>
    <row r="10" spans="1:7" ht="45" customHeight="1" x14ac:dyDescent="0.2">
      <c r="A10" s="33">
        <v>2</v>
      </c>
      <c r="B10" s="41" t="s">
        <v>167</v>
      </c>
      <c r="C10" s="37">
        <f>C8</f>
        <v>12</v>
      </c>
      <c r="D10" s="37">
        <v>1.4</v>
      </c>
      <c r="E10" s="37">
        <v>0.15</v>
      </c>
      <c r="F10" s="32" t="s">
        <v>68</v>
      </c>
      <c r="G10" s="34">
        <f>C10*D10*E10</f>
        <v>2.5199999999999996</v>
      </c>
    </row>
    <row r="11" spans="1:7" ht="30" customHeight="1" x14ac:dyDescent="0.2">
      <c r="A11" s="32">
        <v>3</v>
      </c>
      <c r="B11" s="41" t="s">
        <v>76</v>
      </c>
      <c r="C11" s="37">
        <f>C8</f>
        <v>12</v>
      </c>
      <c r="D11" s="37">
        <f>D8</f>
        <v>1.2</v>
      </c>
      <c r="E11" s="37">
        <v>2</v>
      </c>
      <c r="F11" s="32" t="s">
        <v>68</v>
      </c>
      <c r="G11" s="34">
        <f>C11*D11*E11*0.3</f>
        <v>8.6399999999999988</v>
      </c>
    </row>
    <row r="12" spans="1:7" ht="30" customHeight="1" x14ac:dyDescent="0.2">
      <c r="A12" s="33">
        <v>4</v>
      </c>
      <c r="B12" s="41" t="s">
        <v>139</v>
      </c>
      <c r="C12" s="37">
        <f>C8</f>
        <v>12</v>
      </c>
      <c r="D12" s="37">
        <f>D8</f>
        <v>1.2</v>
      </c>
      <c r="E12" s="37">
        <f>E8-2</f>
        <v>0.79999999999999982</v>
      </c>
      <c r="F12" s="32" t="s">
        <v>68</v>
      </c>
      <c r="G12" s="34">
        <f>C12*D12*E12*0.3</f>
        <v>3.4559999999999986</v>
      </c>
    </row>
    <row r="13" spans="1:7" ht="25.5" x14ac:dyDescent="0.2">
      <c r="A13" s="32">
        <v>5</v>
      </c>
      <c r="B13" s="41" t="s">
        <v>77</v>
      </c>
      <c r="C13" s="37">
        <f>C8</f>
        <v>12</v>
      </c>
      <c r="D13" s="37">
        <f>D8</f>
        <v>1.2</v>
      </c>
      <c r="E13" s="37">
        <f>E8</f>
        <v>2.8</v>
      </c>
      <c r="F13" s="32" t="s">
        <v>68</v>
      </c>
      <c r="G13" s="34">
        <f>C13*D13*E13*0.7</f>
        <v>28.223999999999993</v>
      </c>
    </row>
    <row r="14" spans="1:7" ht="14.25" x14ac:dyDescent="0.2">
      <c r="A14" s="33">
        <v>6</v>
      </c>
      <c r="B14" s="41" t="s">
        <v>78</v>
      </c>
      <c r="C14" s="37"/>
      <c r="D14" s="37"/>
      <c r="E14" s="43"/>
      <c r="F14" s="32" t="s">
        <v>68</v>
      </c>
      <c r="G14" s="34">
        <f>G18</f>
        <v>9.0799999999999983</v>
      </c>
    </row>
    <row r="15" spans="1:7" ht="38.25" x14ac:dyDescent="0.2">
      <c r="A15" s="32">
        <v>7</v>
      </c>
      <c r="B15" s="41" t="s">
        <v>79</v>
      </c>
      <c r="C15" s="37"/>
      <c r="D15" s="43"/>
      <c r="E15" s="44"/>
      <c r="F15" s="32" t="s">
        <v>68</v>
      </c>
      <c r="G15" s="34">
        <v>30.24</v>
      </c>
    </row>
    <row r="16" spans="1:7" ht="28.5" customHeight="1" x14ac:dyDescent="0.2">
      <c r="A16" s="33">
        <v>8</v>
      </c>
      <c r="B16" s="41" t="s">
        <v>165</v>
      </c>
      <c r="C16" s="37"/>
      <c r="D16" s="43"/>
      <c r="E16" s="43"/>
      <c r="F16" s="32" t="s">
        <v>68</v>
      </c>
      <c r="G16" s="34">
        <f>G18+1</f>
        <v>10.079999999999998</v>
      </c>
    </row>
    <row r="17" spans="1:7" ht="28.5" customHeight="1" x14ac:dyDescent="0.2">
      <c r="A17" s="32">
        <v>9</v>
      </c>
      <c r="B17" s="41" t="s">
        <v>81</v>
      </c>
      <c r="C17" s="37"/>
      <c r="D17" s="37"/>
      <c r="E17" s="43"/>
      <c r="F17" s="32" t="s">
        <v>68</v>
      </c>
      <c r="G17" s="34">
        <f>G14+G18</f>
        <v>18.159999999999997</v>
      </c>
    </row>
    <row r="18" spans="1:7" ht="29.25" customHeight="1" x14ac:dyDescent="0.2">
      <c r="A18" s="33">
        <v>10</v>
      </c>
      <c r="B18" s="41" t="s">
        <v>166</v>
      </c>
      <c r="C18" s="37">
        <f>C8</f>
        <v>12</v>
      </c>
      <c r="D18" s="37">
        <v>1.2</v>
      </c>
      <c r="E18" s="44">
        <v>0.7</v>
      </c>
      <c r="F18" s="32" t="s">
        <v>68</v>
      </c>
      <c r="G18" s="34">
        <f>C18*D18*E18-1</f>
        <v>9.0799999999999983</v>
      </c>
    </row>
    <row r="19" spans="1:7" ht="28.5" customHeight="1" x14ac:dyDescent="0.2">
      <c r="A19" s="32">
        <v>11</v>
      </c>
      <c r="B19" s="20" t="s">
        <v>55</v>
      </c>
      <c r="C19" s="37"/>
      <c r="D19" s="37"/>
      <c r="E19" s="44"/>
      <c r="F19" s="46" t="s">
        <v>33</v>
      </c>
      <c r="G19" s="34">
        <f>C8</f>
        <v>12</v>
      </c>
    </row>
    <row r="20" spans="1:7" ht="15.75" customHeight="1" x14ac:dyDescent="0.25">
      <c r="A20" s="69"/>
      <c r="B20" s="67"/>
      <c r="C20" s="67"/>
      <c r="D20" s="67"/>
      <c r="E20" s="67"/>
      <c r="F20" s="31"/>
      <c r="G20" s="68"/>
    </row>
    <row r="21" spans="1:7" ht="15.75" customHeight="1" x14ac:dyDescent="0.2">
      <c r="A21" s="65"/>
      <c r="B21" s="52"/>
      <c r="C21" s="52"/>
      <c r="D21" s="52"/>
      <c r="E21" s="52"/>
      <c r="F21" s="53"/>
      <c r="G21" s="54"/>
    </row>
    <row r="22" spans="1:7" ht="15.75" customHeight="1" x14ac:dyDescent="0.2">
      <c r="A22" s="69"/>
      <c r="C22" s="55"/>
      <c r="D22" s="55"/>
      <c r="E22" s="55"/>
      <c r="F22" s="53"/>
      <c r="G22" s="54"/>
    </row>
    <row r="41" spans="2:2" ht="14.25" x14ac:dyDescent="0.2">
      <c r="B41" s="55" t="s">
        <v>105</v>
      </c>
    </row>
  </sheetData>
  <mergeCells count="2">
    <mergeCell ref="A1:F1"/>
    <mergeCell ref="B4:G4"/>
  </mergeCells>
  <phoneticPr fontId="17" type="noConversion"/>
  <pageMargins left="0.35433070866141736" right="0.15748031496062992" top="0.39370078740157483" bottom="0.39370078740157483" header="0.51181102362204722" footer="0.31496062992125984"/>
  <pageSetup paperSize="9" scale="85" orientation="portrait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zoomScale="120" workbookViewId="0">
      <selection activeCell="K14" sqref="K14"/>
    </sheetView>
  </sheetViews>
  <sheetFormatPr defaultRowHeight="12.75" x14ac:dyDescent="0.2"/>
  <cols>
    <col min="1" max="1" width="5.42578125" style="10" customWidth="1"/>
    <col min="2" max="2" width="48.5703125" style="10" customWidth="1"/>
    <col min="3" max="3" width="6" style="10" customWidth="1"/>
    <col min="4" max="4" width="8.7109375" style="10" customWidth="1"/>
    <col min="5" max="5" width="10.42578125" style="10" customWidth="1"/>
    <col min="6" max="6" width="14.5703125" style="10" customWidth="1"/>
    <col min="7" max="7" width="9.140625" style="56"/>
  </cols>
  <sheetData>
    <row r="1" spans="1:7" ht="76.5" customHeight="1" x14ac:dyDescent="0.2">
      <c r="A1" s="132" t="s">
        <v>190</v>
      </c>
      <c r="B1" s="133"/>
      <c r="C1" s="133"/>
      <c r="D1" s="133"/>
      <c r="E1" s="133"/>
      <c r="F1" s="133"/>
    </row>
    <row r="2" spans="1:7" ht="18" customHeight="1" x14ac:dyDescent="0.25">
      <c r="A2" s="22" t="s">
        <v>106</v>
      </c>
      <c r="B2" s="22"/>
      <c r="C2" s="23"/>
      <c r="D2" s="1"/>
      <c r="E2" s="24"/>
    </row>
    <row r="3" spans="1:7" ht="13.5" customHeight="1" x14ac:dyDescent="0.3">
      <c r="A3" s="2"/>
      <c r="B3" s="2"/>
      <c r="C3" s="2"/>
      <c r="D3" s="2"/>
      <c r="E3" s="25"/>
    </row>
    <row r="4" spans="1:7" ht="20.25" customHeight="1" x14ac:dyDescent="0.3">
      <c r="A4" s="3"/>
      <c r="B4" s="26" t="s">
        <v>58</v>
      </c>
      <c r="C4" s="3"/>
      <c r="D4" s="3"/>
      <c r="E4" s="25"/>
    </row>
    <row r="5" spans="1:7" ht="13.5" customHeight="1" x14ac:dyDescent="0.3">
      <c r="A5" s="4"/>
      <c r="B5" s="27"/>
      <c r="C5" s="27"/>
      <c r="D5" s="4"/>
      <c r="E5" s="25"/>
    </row>
    <row r="6" spans="1:7" ht="19.5" customHeight="1" x14ac:dyDescent="0.2">
      <c r="A6" s="89" t="s">
        <v>0</v>
      </c>
      <c r="B6" s="90" t="s">
        <v>60</v>
      </c>
      <c r="C6" s="91" t="s">
        <v>61</v>
      </c>
      <c r="D6" s="92" t="s">
        <v>62</v>
      </c>
      <c r="E6" s="92" t="s">
        <v>125</v>
      </c>
      <c r="F6" s="92" t="s">
        <v>126</v>
      </c>
    </row>
    <row r="7" spans="1:7" ht="18" customHeight="1" x14ac:dyDescent="0.2">
      <c r="A7" s="18"/>
      <c r="B7" s="35" t="s">
        <v>63</v>
      </c>
      <c r="C7" s="32"/>
      <c r="D7" s="33" t="s">
        <v>64</v>
      </c>
      <c r="E7" s="33" t="s">
        <v>65</v>
      </c>
      <c r="F7" s="33" t="s">
        <v>66</v>
      </c>
      <c r="G7" s="70"/>
    </row>
    <row r="8" spans="1:7" ht="14.25" customHeight="1" x14ac:dyDescent="0.2">
      <c r="A8" s="18"/>
      <c r="B8" s="36" t="s">
        <v>67</v>
      </c>
      <c r="C8" s="32" t="s">
        <v>68</v>
      </c>
      <c r="D8" s="37">
        <v>489</v>
      </c>
      <c r="E8" s="37">
        <v>1</v>
      </c>
      <c r="F8" s="37">
        <v>1.9</v>
      </c>
      <c r="G8" s="38">
        <f>D8*E8*F8</f>
        <v>929.09999999999991</v>
      </c>
    </row>
    <row r="9" spans="1:7" ht="14.25" customHeight="1" x14ac:dyDescent="0.2">
      <c r="A9" s="18"/>
      <c r="B9" s="36" t="s">
        <v>67</v>
      </c>
      <c r="C9" s="32" t="s">
        <v>68</v>
      </c>
      <c r="D9" s="37">
        <v>625</v>
      </c>
      <c r="E9" s="37">
        <v>1.65</v>
      </c>
      <c r="F9" s="37">
        <v>2.1</v>
      </c>
      <c r="G9" s="38">
        <f>D9*E9*F9</f>
        <v>2165.625</v>
      </c>
    </row>
    <row r="10" spans="1:7" ht="14.25" customHeight="1" thickBot="1" x14ac:dyDescent="0.25">
      <c r="A10" s="18"/>
      <c r="B10" s="75" t="s">
        <v>67</v>
      </c>
      <c r="C10" s="76" t="s">
        <v>68</v>
      </c>
      <c r="D10" s="78">
        <v>1022</v>
      </c>
      <c r="E10" s="78">
        <v>1</v>
      </c>
      <c r="F10" s="78">
        <v>1.7</v>
      </c>
      <c r="G10" s="77">
        <f>D10*E10*F10</f>
        <v>1737.3999999999999</v>
      </c>
    </row>
    <row r="11" spans="1:7" ht="14.25" customHeight="1" thickTop="1" x14ac:dyDescent="0.2">
      <c r="A11" s="94"/>
      <c r="B11" s="93" t="s">
        <v>109</v>
      </c>
      <c r="C11" s="84"/>
      <c r="D11" s="83">
        <f>SUM(D8:D10)</f>
        <v>2136</v>
      </c>
      <c r="E11" s="73"/>
      <c r="F11" s="72"/>
      <c r="G11" s="74">
        <f>SUM(G8:G10)</f>
        <v>4832.125</v>
      </c>
    </row>
    <row r="12" spans="1:7" ht="30.75" customHeight="1" x14ac:dyDescent="0.2">
      <c r="A12" s="32">
        <v>1</v>
      </c>
      <c r="B12" s="41" t="s">
        <v>76</v>
      </c>
      <c r="C12" s="32" t="s">
        <v>68</v>
      </c>
      <c r="D12" s="37">
        <f>G11*0.3</f>
        <v>1449.6375</v>
      </c>
      <c r="E12" s="37"/>
      <c r="F12" s="16"/>
      <c r="G12" s="66"/>
    </row>
    <row r="13" spans="1:7" ht="25.5" x14ac:dyDescent="0.2">
      <c r="A13" s="33">
        <v>2</v>
      </c>
      <c r="B13" s="41" t="s">
        <v>77</v>
      </c>
      <c r="C13" s="32" t="s">
        <v>68</v>
      </c>
      <c r="D13" s="37">
        <f>G11*0.7</f>
        <v>3382.4874999999997</v>
      </c>
      <c r="E13" s="37"/>
      <c r="F13" s="16"/>
      <c r="G13" s="66"/>
    </row>
    <row r="14" spans="1:7" ht="38.25" x14ac:dyDescent="0.2">
      <c r="A14" s="32">
        <v>3</v>
      </c>
      <c r="B14" s="41" t="s">
        <v>79</v>
      </c>
      <c r="C14" s="32" t="s">
        <v>68</v>
      </c>
      <c r="D14" s="44">
        <f>G11-D15</f>
        <v>3274.0257499999998</v>
      </c>
      <c r="E14" s="44"/>
      <c r="F14" s="16"/>
      <c r="G14" s="66"/>
    </row>
    <row r="15" spans="1:7" ht="28.5" customHeight="1" x14ac:dyDescent="0.2">
      <c r="A15" s="33">
        <v>4</v>
      </c>
      <c r="B15" s="41" t="s">
        <v>180</v>
      </c>
      <c r="C15" s="32" t="s">
        <v>68</v>
      </c>
      <c r="D15" s="44">
        <f>D21+825.3</f>
        <v>1558.09925</v>
      </c>
      <c r="E15" s="43"/>
      <c r="F15" s="16"/>
      <c r="G15" s="85"/>
    </row>
    <row r="16" spans="1:7" ht="13.5" customHeight="1" x14ac:dyDescent="0.2">
      <c r="A16" s="32">
        <v>5</v>
      </c>
      <c r="B16" s="41" t="s">
        <v>118</v>
      </c>
      <c r="C16" s="32" t="s">
        <v>68</v>
      </c>
      <c r="D16" s="95">
        <f>D20</f>
        <v>732.79925000000003</v>
      </c>
      <c r="E16" s="43"/>
      <c r="F16" s="16"/>
      <c r="G16" s="66"/>
    </row>
    <row r="17" spans="1:7" ht="15.75" customHeight="1" x14ac:dyDescent="0.2">
      <c r="A17" s="33">
        <v>6</v>
      </c>
      <c r="B17" s="41" t="s">
        <v>117</v>
      </c>
      <c r="C17" s="32" t="s">
        <v>68</v>
      </c>
      <c r="D17" s="95">
        <f>D8*E8*0.1+D9*E9*0.1+D10*E10*0.1</f>
        <v>254.22500000000002</v>
      </c>
      <c r="E17" s="44"/>
      <c r="F17" s="16"/>
      <c r="G17" s="66"/>
    </row>
    <row r="18" spans="1:7" ht="17.25" customHeight="1" x14ac:dyDescent="0.2">
      <c r="A18" s="32">
        <v>7</v>
      </c>
      <c r="B18" s="41" t="s">
        <v>119</v>
      </c>
      <c r="C18" s="32" t="s">
        <v>68</v>
      </c>
      <c r="D18" s="95">
        <f>((D8*E8*0.5+D9*E9*0.95+D10*E10*0.4)-(6.44+31.3))*0.3</f>
        <v>478.57424999999995</v>
      </c>
      <c r="E18" s="44"/>
      <c r="F18" s="16"/>
      <c r="G18" s="66"/>
    </row>
    <row r="19" spans="1:7" ht="17.25" customHeight="1" x14ac:dyDescent="0.2">
      <c r="A19" s="33">
        <v>8</v>
      </c>
      <c r="B19" s="41" t="s">
        <v>120</v>
      </c>
      <c r="C19" s="32" t="s">
        <v>68</v>
      </c>
      <c r="D19" s="95">
        <f>((D8*E8*0.5+D9*E9*0.95+D10*E10*0.4)-(6.44+31.3))*0.7</f>
        <v>1116.6732499999998</v>
      </c>
      <c r="E19" s="44"/>
      <c r="F19" s="16"/>
      <c r="G19" s="66"/>
    </row>
    <row r="20" spans="1:7" ht="17.25" customHeight="1" x14ac:dyDescent="0.2">
      <c r="A20" s="32">
        <v>9</v>
      </c>
      <c r="B20" s="41" t="s">
        <v>181</v>
      </c>
      <c r="C20" s="32" t="s">
        <v>68</v>
      </c>
      <c r="D20" s="95">
        <f>D17+D18</f>
        <v>732.79925000000003</v>
      </c>
      <c r="E20" s="44"/>
      <c r="F20" s="16"/>
      <c r="G20" s="66"/>
    </row>
    <row r="21" spans="1:7" ht="17.25" customHeight="1" x14ac:dyDescent="0.2">
      <c r="A21" s="33">
        <v>10</v>
      </c>
      <c r="B21" s="41" t="s">
        <v>113</v>
      </c>
      <c r="C21" s="32"/>
      <c r="D21" s="95">
        <f>D20</f>
        <v>732.79925000000003</v>
      </c>
      <c r="E21" s="44"/>
      <c r="F21" s="16"/>
      <c r="G21" s="66"/>
    </row>
    <row r="22" spans="1:7" ht="28.5" customHeight="1" x14ac:dyDescent="0.2">
      <c r="A22" s="32">
        <v>11</v>
      </c>
      <c r="B22" s="45" t="s">
        <v>121</v>
      </c>
      <c r="C22" s="46" t="s">
        <v>33</v>
      </c>
      <c r="D22" s="37">
        <v>1114</v>
      </c>
      <c r="E22" s="44"/>
      <c r="F22" s="16"/>
      <c r="G22" s="86"/>
    </row>
    <row r="23" spans="1:7" ht="28.5" customHeight="1" x14ac:dyDescent="0.2">
      <c r="A23" s="33">
        <v>12</v>
      </c>
      <c r="B23" s="45" t="s">
        <v>122</v>
      </c>
      <c r="C23" s="46" t="s">
        <v>33</v>
      </c>
      <c r="D23" s="37">
        <v>1022</v>
      </c>
      <c r="E23" s="44"/>
      <c r="F23" s="16"/>
      <c r="G23" s="86"/>
    </row>
    <row r="24" spans="1:7" ht="28.5" customHeight="1" x14ac:dyDescent="0.2">
      <c r="A24" s="32">
        <v>13</v>
      </c>
      <c r="B24" s="41" t="s">
        <v>84</v>
      </c>
      <c r="C24" s="46" t="s">
        <v>33</v>
      </c>
      <c r="D24" s="37">
        <f>D22+D23</f>
        <v>2136</v>
      </c>
      <c r="E24" s="44"/>
      <c r="F24" s="16"/>
      <c r="G24" s="86"/>
    </row>
    <row r="25" spans="1:7" ht="23.25" customHeight="1" x14ac:dyDescent="0.2">
      <c r="A25" s="33">
        <v>14</v>
      </c>
      <c r="B25" s="48" t="s">
        <v>85</v>
      </c>
      <c r="C25" s="47" t="s">
        <v>182</v>
      </c>
      <c r="D25" s="37">
        <f>D24</f>
        <v>2136</v>
      </c>
      <c r="E25" s="44"/>
      <c r="F25" s="16"/>
      <c r="G25" s="86"/>
    </row>
    <row r="26" spans="1:7" ht="27" customHeight="1" x14ac:dyDescent="0.2">
      <c r="A26" s="32">
        <v>15</v>
      </c>
      <c r="B26" s="48" t="s">
        <v>123</v>
      </c>
      <c r="C26" s="46" t="s">
        <v>33</v>
      </c>
      <c r="D26" s="37">
        <f>D24</f>
        <v>2136</v>
      </c>
      <c r="E26" s="44"/>
      <c r="F26" s="16"/>
      <c r="G26" s="86"/>
    </row>
    <row r="27" spans="1:7" ht="15.75" customHeight="1" x14ac:dyDescent="0.2">
      <c r="A27" s="33">
        <v>16</v>
      </c>
      <c r="B27" s="11" t="s">
        <v>88</v>
      </c>
      <c r="C27" s="47" t="s">
        <v>20</v>
      </c>
      <c r="D27" s="37">
        <v>56</v>
      </c>
      <c r="E27" s="44"/>
      <c r="F27" s="16"/>
      <c r="G27" s="86"/>
    </row>
    <row r="28" spans="1:7" ht="15.75" customHeight="1" x14ac:dyDescent="0.2">
      <c r="A28" s="32">
        <v>17</v>
      </c>
      <c r="B28" s="48" t="s">
        <v>170</v>
      </c>
      <c r="C28" s="46" t="s">
        <v>20</v>
      </c>
      <c r="D28" s="37">
        <v>1</v>
      </c>
      <c r="E28" s="44"/>
      <c r="F28" s="16"/>
      <c r="G28" s="86"/>
    </row>
    <row r="29" spans="1:7" ht="15.75" customHeight="1" x14ac:dyDescent="0.2">
      <c r="A29" s="33">
        <v>18</v>
      </c>
      <c r="B29" s="48" t="s">
        <v>169</v>
      </c>
      <c r="C29" s="46" t="s">
        <v>20</v>
      </c>
      <c r="D29" s="37">
        <v>1</v>
      </c>
      <c r="E29" s="44"/>
      <c r="F29" s="16"/>
      <c r="G29" s="86"/>
    </row>
    <row r="30" spans="1:7" ht="15.75" customHeight="1" x14ac:dyDescent="0.2">
      <c r="A30" s="32">
        <v>19</v>
      </c>
      <c r="B30" s="48" t="s">
        <v>168</v>
      </c>
      <c r="C30" s="46" t="s">
        <v>20</v>
      </c>
      <c r="D30" s="37">
        <v>1</v>
      </c>
      <c r="E30" s="44"/>
      <c r="F30" s="16"/>
      <c r="G30" s="86"/>
    </row>
    <row r="31" spans="1:7" ht="15.75" customHeight="1" x14ac:dyDescent="0.2">
      <c r="A31" s="33">
        <v>20</v>
      </c>
      <c r="B31" s="48" t="s">
        <v>89</v>
      </c>
      <c r="C31" s="47" t="s">
        <v>20</v>
      </c>
      <c r="D31" s="37">
        <v>12</v>
      </c>
      <c r="E31" s="44"/>
      <c r="F31" s="16"/>
      <c r="G31" s="86"/>
    </row>
    <row r="32" spans="1:7" ht="15.75" customHeight="1" x14ac:dyDescent="0.2">
      <c r="A32" s="32">
        <v>21</v>
      </c>
      <c r="B32" s="48" t="s">
        <v>90</v>
      </c>
      <c r="C32" s="46" t="s">
        <v>20</v>
      </c>
      <c r="D32" s="37">
        <v>3</v>
      </c>
      <c r="E32" s="44"/>
      <c r="F32" s="16"/>
      <c r="G32" s="86"/>
    </row>
    <row r="33" spans="1:7" ht="15.75" customHeight="1" x14ac:dyDescent="0.2">
      <c r="A33" s="33">
        <v>22</v>
      </c>
      <c r="B33" s="48" t="s">
        <v>91</v>
      </c>
      <c r="C33" s="46" t="s">
        <v>20</v>
      </c>
      <c r="D33" s="37">
        <v>3</v>
      </c>
      <c r="E33" s="44"/>
      <c r="F33" s="16"/>
      <c r="G33" s="86"/>
    </row>
    <row r="34" spans="1:7" x14ac:dyDescent="0.2">
      <c r="A34" s="32">
        <v>23</v>
      </c>
      <c r="B34" s="48" t="s">
        <v>92</v>
      </c>
      <c r="C34" s="46" t="s">
        <v>20</v>
      </c>
      <c r="D34" s="37">
        <v>23</v>
      </c>
      <c r="E34" s="44"/>
      <c r="F34" s="16"/>
      <c r="G34" s="86"/>
    </row>
    <row r="35" spans="1:7" x14ac:dyDescent="0.2">
      <c r="A35" s="33">
        <v>24</v>
      </c>
      <c r="B35" s="48" t="s">
        <v>93</v>
      </c>
      <c r="C35" s="46" t="s">
        <v>20</v>
      </c>
      <c r="D35" s="37">
        <v>23</v>
      </c>
      <c r="E35" s="44"/>
      <c r="F35" s="16"/>
      <c r="G35" s="86"/>
    </row>
    <row r="36" spans="1:7" x14ac:dyDescent="0.2">
      <c r="A36" s="32">
        <v>25</v>
      </c>
      <c r="B36" s="48" t="s">
        <v>94</v>
      </c>
      <c r="C36" s="46" t="s">
        <v>20</v>
      </c>
      <c r="D36" s="37">
        <v>10</v>
      </c>
      <c r="E36" s="44"/>
      <c r="F36" s="16"/>
      <c r="G36" s="86"/>
    </row>
    <row r="37" spans="1:7" x14ac:dyDescent="0.2">
      <c r="A37" s="33">
        <v>26</v>
      </c>
      <c r="B37" s="48" t="s">
        <v>95</v>
      </c>
      <c r="C37" s="46" t="s">
        <v>20</v>
      </c>
      <c r="D37" s="37">
        <v>8</v>
      </c>
      <c r="E37" s="44"/>
      <c r="F37" s="16"/>
      <c r="G37" s="86"/>
    </row>
    <row r="38" spans="1:7" x14ac:dyDescent="0.2">
      <c r="A38" s="32">
        <v>27</v>
      </c>
      <c r="B38" s="48" t="s">
        <v>171</v>
      </c>
      <c r="C38" s="46" t="s">
        <v>20</v>
      </c>
      <c r="D38" s="37">
        <v>1</v>
      </c>
      <c r="E38" s="44"/>
      <c r="F38" s="16"/>
      <c r="G38" s="86"/>
    </row>
    <row r="39" spans="1:7" x14ac:dyDescent="0.2">
      <c r="A39" s="33">
        <v>28</v>
      </c>
      <c r="B39" s="49" t="s">
        <v>96</v>
      </c>
      <c r="C39" s="51" t="s">
        <v>33</v>
      </c>
      <c r="D39" s="50">
        <v>10</v>
      </c>
      <c r="E39" s="44"/>
      <c r="F39" s="16"/>
      <c r="G39" s="87"/>
    </row>
    <row r="40" spans="1:7" x14ac:dyDescent="0.2">
      <c r="A40" s="32">
        <v>29</v>
      </c>
      <c r="B40" s="49" t="s">
        <v>97</v>
      </c>
      <c r="C40" s="51" t="s">
        <v>20</v>
      </c>
      <c r="D40" s="50">
        <v>4</v>
      </c>
      <c r="E40" s="44"/>
      <c r="F40" s="16"/>
      <c r="G40" s="87"/>
    </row>
    <row r="41" spans="1:7" x14ac:dyDescent="0.2">
      <c r="A41" s="33">
        <v>30</v>
      </c>
      <c r="B41" s="49" t="s">
        <v>98</v>
      </c>
      <c r="C41" s="51" t="s">
        <v>20</v>
      </c>
      <c r="D41" s="50">
        <v>4</v>
      </c>
      <c r="E41" s="44"/>
      <c r="F41" s="16"/>
      <c r="G41" s="87"/>
    </row>
    <row r="42" spans="1:7" x14ac:dyDescent="0.2">
      <c r="A42" s="32">
        <v>31</v>
      </c>
      <c r="B42" s="49" t="s">
        <v>99</v>
      </c>
      <c r="C42" s="51" t="s">
        <v>20</v>
      </c>
      <c r="D42" s="50">
        <v>4</v>
      </c>
      <c r="E42" s="44"/>
      <c r="F42" s="16"/>
      <c r="G42" s="87"/>
    </row>
    <row r="43" spans="1:7" x14ac:dyDescent="0.2">
      <c r="A43" s="33">
        <v>32</v>
      </c>
      <c r="B43" s="49" t="s">
        <v>100</v>
      </c>
      <c r="C43" s="51" t="s">
        <v>20</v>
      </c>
      <c r="D43" s="50">
        <v>1</v>
      </c>
      <c r="E43" s="44"/>
      <c r="F43" s="16"/>
      <c r="G43" s="87"/>
    </row>
    <row r="44" spans="1:7" x14ac:dyDescent="0.2">
      <c r="A44" s="32">
        <v>33</v>
      </c>
      <c r="B44" s="49" t="s">
        <v>101</v>
      </c>
      <c r="C44" s="51" t="s">
        <v>20</v>
      </c>
      <c r="D44" s="50">
        <v>1</v>
      </c>
      <c r="E44" s="44"/>
      <c r="F44" s="16"/>
      <c r="G44" s="87"/>
    </row>
    <row r="45" spans="1:7" x14ac:dyDescent="0.2">
      <c r="A45" s="33">
        <v>34</v>
      </c>
      <c r="B45" s="48" t="s">
        <v>102</v>
      </c>
      <c r="C45" s="47" t="s">
        <v>20</v>
      </c>
      <c r="D45" s="37">
        <v>31</v>
      </c>
      <c r="E45" s="44"/>
      <c r="F45" s="16"/>
      <c r="G45" s="86"/>
    </row>
    <row r="46" spans="1:7" x14ac:dyDescent="0.2">
      <c r="A46" s="32">
        <v>35</v>
      </c>
      <c r="B46" s="48" t="s">
        <v>174</v>
      </c>
      <c r="C46" s="46" t="s">
        <v>20</v>
      </c>
      <c r="D46" s="37">
        <v>1</v>
      </c>
      <c r="E46" s="44"/>
      <c r="F46" s="16"/>
      <c r="G46" s="86"/>
    </row>
    <row r="47" spans="1:7" x14ac:dyDescent="0.2">
      <c r="A47" s="33">
        <v>36</v>
      </c>
      <c r="B47" s="48" t="s">
        <v>172</v>
      </c>
      <c r="C47" s="46" t="s">
        <v>20</v>
      </c>
      <c r="D47" s="37">
        <v>5</v>
      </c>
      <c r="E47" s="44"/>
      <c r="F47" s="16"/>
      <c r="G47" s="86"/>
    </row>
    <row r="48" spans="1:7" x14ac:dyDescent="0.2">
      <c r="A48" s="32">
        <v>37</v>
      </c>
      <c r="B48" s="48" t="s">
        <v>173</v>
      </c>
      <c r="C48" s="46" t="s">
        <v>20</v>
      </c>
      <c r="D48" s="37">
        <v>3</v>
      </c>
      <c r="E48" s="44"/>
      <c r="F48" s="16"/>
      <c r="G48" s="86"/>
    </row>
    <row r="49" spans="1:7" x14ac:dyDescent="0.2">
      <c r="A49" s="33">
        <v>38</v>
      </c>
      <c r="B49" s="41" t="s">
        <v>103</v>
      </c>
      <c r="C49" s="32" t="s">
        <v>20</v>
      </c>
      <c r="D49" s="41">
        <v>20</v>
      </c>
      <c r="E49" s="41"/>
      <c r="F49" s="16"/>
      <c r="G49" s="66"/>
    </row>
    <row r="50" spans="1:7" x14ac:dyDescent="0.2">
      <c r="A50" s="32">
        <v>39</v>
      </c>
      <c r="B50" s="41" t="s">
        <v>186</v>
      </c>
      <c r="C50" s="32" t="s">
        <v>20</v>
      </c>
      <c r="D50" s="37">
        <v>14</v>
      </c>
      <c r="E50" s="120"/>
      <c r="F50" s="16"/>
      <c r="G50" s="66"/>
    </row>
    <row r="51" spans="1:7" ht="14.25" x14ac:dyDescent="0.2">
      <c r="A51" s="33">
        <v>40</v>
      </c>
      <c r="B51" s="41" t="s">
        <v>187</v>
      </c>
      <c r="C51" s="32" t="s">
        <v>20</v>
      </c>
      <c r="D51" s="37">
        <v>1</v>
      </c>
      <c r="E51" s="120"/>
      <c r="F51" s="16"/>
      <c r="G51" s="88"/>
    </row>
    <row r="52" spans="1:7" ht="18" x14ac:dyDescent="0.25">
      <c r="A52" s="123"/>
      <c r="B52" s="122"/>
      <c r="C52" s="124"/>
      <c r="D52" s="124"/>
      <c r="E52" s="124"/>
      <c r="F52" s="121"/>
      <c r="G52" s="54"/>
    </row>
    <row r="53" spans="1:7" ht="14.25" x14ac:dyDescent="0.2">
      <c r="A53" s="8"/>
      <c r="B53" s="9"/>
      <c r="C53" s="9"/>
      <c r="D53" s="9"/>
    </row>
    <row r="58" spans="1:7" x14ac:dyDescent="0.2">
      <c r="A58" s="96" t="s">
        <v>124</v>
      </c>
      <c r="B58" s="97"/>
      <c r="C58" s="98"/>
      <c r="D58" s="99"/>
      <c r="E58" s="100"/>
      <c r="F58" s="100"/>
    </row>
    <row r="59" spans="1:7" x14ac:dyDescent="0.2">
      <c r="A59" s="101" t="s">
        <v>0</v>
      </c>
      <c r="B59" s="102" t="s">
        <v>1</v>
      </c>
      <c r="C59" s="101" t="s">
        <v>2</v>
      </c>
      <c r="D59" s="103" t="s">
        <v>3</v>
      </c>
      <c r="E59" s="104" t="s">
        <v>125</v>
      </c>
      <c r="F59" s="101" t="s">
        <v>126</v>
      </c>
    </row>
    <row r="60" spans="1:7" ht="24" x14ac:dyDescent="0.2">
      <c r="A60" s="105">
        <v>1</v>
      </c>
      <c r="B60" s="106" t="s">
        <v>127</v>
      </c>
      <c r="C60" s="105" t="s">
        <v>128</v>
      </c>
      <c r="D60" s="107">
        <v>10.1</v>
      </c>
      <c r="E60" s="108"/>
      <c r="F60" s="108"/>
    </row>
    <row r="61" spans="1:7" x14ac:dyDescent="0.2">
      <c r="A61" s="105">
        <v>2</v>
      </c>
      <c r="B61" s="106" t="s">
        <v>129</v>
      </c>
      <c r="C61" s="105" t="s">
        <v>128</v>
      </c>
      <c r="D61" s="107">
        <v>10.1</v>
      </c>
      <c r="E61" s="108"/>
      <c r="F61" s="108"/>
    </row>
    <row r="62" spans="1:7" ht="24" x14ac:dyDescent="0.2">
      <c r="A62" s="105">
        <v>3</v>
      </c>
      <c r="B62" s="106" t="s">
        <v>27</v>
      </c>
      <c r="C62" s="105" t="s">
        <v>128</v>
      </c>
      <c r="D62" s="107">
        <v>10.1</v>
      </c>
      <c r="E62" s="108"/>
      <c r="F62" s="108"/>
    </row>
    <row r="63" spans="1:7" x14ac:dyDescent="0.2">
      <c r="A63" s="105">
        <v>4</v>
      </c>
      <c r="B63" s="106" t="s">
        <v>130</v>
      </c>
      <c r="C63" s="105" t="s">
        <v>128</v>
      </c>
      <c r="D63" s="107">
        <v>7</v>
      </c>
      <c r="E63" s="108"/>
      <c r="F63" s="108"/>
    </row>
    <row r="64" spans="1:7" ht="24" x14ac:dyDescent="0.2">
      <c r="A64" s="105">
        <v>5</v>
      </c>
      <c r="B64" s="109" t="s">
        <v>131</v>
      </c>
      <c r="C64" s="105" t="s">
        <v>128</v>
      </c>
      <c r="D64" s="107">
        <v>7</v>
      </c>
      <c r="E64" s="110"/>
      <c r="F64" s="108"/>
    </row>
    <row r="65" spans="1:6" ht="24" x14ac:dyDescent="0.2">
      <c r="A65" s="105">
        <v>6</v>
      </c>
      <c r="B65" s="106" t="s">
        <v>132</v>
      </c>
      <c r="C65" s="105" t="s">
        <v>33</v>
      </c>
      <c r="D65" s="107">
        <v>7</v>
      </c>
      <c r="E65" s="110"/>
      <c r="F65" s="108"/>
    </row>
    <row r="66" spans="1:6" x14ac:dyDescent="0.2">
      <c r="A66" s="105">
        <v>7</v>
      </c>
      <c r="B66" s="106" t="s">
        <v>133</v>
      </c>
      <c r="C66" s="105" t="s">
        <v>20</v>
      </c>
      <c r="D66" s="107">
        <v>1</v>
      </c>
      <c r="E66" s="110"/>
      <c r="F66" s="108"/>
    </row>
    <row r="67" spans="1:6" x14ac:dyDescent="0.2">
      <c r="A67" s="105">
        <v>8</v>
      </c>
      <c r="B67" s="106" t="s">
        <v>134</v>
      </c>
      <c r="C67" s="105" t="s">
        <v>20</v>
      </c>
      <c r="D67" s="107">
        <v>1</v>
      </c>
      <c r="E67" s="110"/>
      <c r="F67" s="108"/>
    </row>
    <row r="68" spans="1:6" ht="24" x14ac:dyDescent="0.2">
      <c r="A68" s="105">
        <v>9</v>
      </c>
      <c r="B68" s="106" t="s">
        <v>135</v>
      </c>
      <c r="C68" s="105" t="s">
        <v>33</v>
      </c>
      <c r="D68" s="107">
        <v>7</v>
      </c>
      <c r="E68" s="110"/>
      <c r="F68" s="108"/>
    </row>
    <row r="69" spans="1:6" x14ac:dyDescent="0.2">
      <c r="A69" s="105">
        <v>10</v>
      </c>
      <c r="B69" s="106" t="s">
        <v>136</v>
      </c>
      <c r="C69" s="105" t="s">
        <v>183</v>
      </c>
      <c r="D69" s="107">
        <v>7</v>
      </c>
      <c r="E69" s="108"/>
      <c r="F69" s="108"/>
    </row>
    <row r="70" spans="1:6" x14ac:dyDescent="0.2">
      <c r="A70" s="105">
        <v>11</v>
      </c>
      <c r="B70" s="106" t="s">
        <v>184</v>
      </c>
      <c r="C70" s="105" t="s">
        <v>33</v>
      </c>
      <c r="D70" s="107">
        <v>7</v>
      </c>
      <c r="E70" s="108"/>
      <c r="F70" s="108"/>
    </row>
    <row r="71" spans="1:6" x14ac:dyDescent="0.2">
      <c r="A71" s="105">
        <v>12</v>
      </c>
      <c r="B71" s="106" t="s">
        <v>137</v>
      </c>
      <c r="C71" s="105" t="s">
        <v>20</v>
      </c>
      <c r="D71" s="107">
        <v>2</v>
      </c>
      <c r="E71" s="108"/>
      <c r="F71" s="108"/>
    </row>
    <row r="72" spans="1:6" x14ac:dyDescent="0.2">
      <c r="A72" s="50"/>
      <c r="B72" s="111"/>
      <c r="C72" s="32"/>
      <c r="D72" s="112"/>
      <c r="E72" s="113"/>
      <c r="F72" s="113"/>
    </row>
    <row r="90" spans="2:2" ht="14.25" x14ac:dyDescent="0.2">
      <c r="B90" s="55" t="s">
        <v>105</v>
      </c>
    </row>
  </sheetData>
  <mergeCells count="1">
    <mergeCell ref="A1:F1"/>
  </mergeCells>
  <phoneticPr fontId="17" type="noConversion"/>
  <pageMargins left="0.74803149606299213" right="0.15748031496062992" top="0.39370078740157483" bottom="0.39370078740157483" header="0.51181102362204722" footer="0.11811023622047245"/>
  <pageSetup paperSize="9" scale="90" orientation="portrait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8"/>
  <sheetViews>
    <sheetView workbookViewId="0">
      <selection activeCell="M20" sqref="M20"/>
    </sheetView>
  </sheetViews>
  <sheetFormatPr defaultRowHeight="12.75" x14ac:dyDescent="0.2"/>
  <cols>
    <col min="1" max="1" width="5.42578125" style="10" customWidth="1"/>
    <col min="2" max="2" width="48.5703125" style="10" customWidth="1"/>
    <col min="3" max="3" width="6" style="10" customWidth="1"/>
    <col min="4" max="4" width="11.5703125" style="10" customWidth="1"/>
    <col min="5" max="5" width="13.7109375" style="10" customWidth="1"/>
    <col min="6" max="6" width="11.140625" style="10" customWidth="1"/>
    <col min="9" max="9" width="9.140625" style="56"/>
  </cols>
  <sheetData>
    <row r="1" spans="1:8" ht="91.5" customHeight="1" x14ac:dyDescent="0.2">
      <c r="A1" s="132" t="s">
        <v>190</v>
      </c>
      <c r="B1" s="133"/>
      <c r="C1" s="133"/>
      <c r="D1" s="133"/>
      <c r="E1" s="133"/>
      <c r="F1" s="133"/>
    </row>
    <row r="2" spans="1:8" ht="18" customHeight="1" x14ac:dyDescent="0.25">
      <c r="A2" s="22" t="s">
        <v>106</v>
      </c>
      <c r="B2" s="22"/>
      <c r="C2" s="23"/>
      <c r="D2" s="1"/>
      <c r="E2" s="24"/>
    </row>
    <row r="3" spans="1:8" ht="13.5" customHeight="1" x14ac:dyDescent="0.3">
      <c r="A3" s="2"/>
      <c r="B3" s="2"/>
      <c r="C3" s="2"/>
      <c r="D3" s="2"/>
      <c r="E3" s="25"/>
    </row>
    <row r="4" spans="1:8" ht="20.25" customHeight="1" x14ac:dyDescent="0.3">
      <c r="A4" s="3"/>
      <c r="B4" s="26" t="s">
        <v>58</v>
      </c>
      <c r="C4" s="3"/>
      <c r="D4" s="3"/>
      <c r="E4" s="25"/>
    </row>
    <row r="5" spans="1:8" ht="13.5" customHeight="1" x14ac:dyDescent="0.3">
      <c r="A5" s="4"/>
      <c r="B5" s="27"/>
      <c r="C5" s="27"/>
      <c r="D5" s="4"/>
      <c r="E5" s="25"/>
    </row>
    <row r="6" spans="1:8" ht="19.5" customHeight="1" x14ac:dyDescent="0.2">
      <c r="A6" s="5" t="s">
        <v>0</v>
      </c>
      <c r="B6" s="5" t="s">
        <v>1</v>
      </c>
      <c r="C6" s="5" t="s">
        <v>2</v>
      </c>
      <c r="D6" s="5" t="s">
        <v>3</v>
      </c>
      <c r="E6" s="28" t="s">
        <v>4</v>
      </c>
      <c r="F6" s="28" t="s">
        <v>5</v>
      </c>
    </row>
    <row r="7" spans="1:8" ht="18" customHeight="1" x14ac:dyDescent="0.25">
      <c r="A7" s="18"/>
      <c r="B7" s="29" t="s">
        <v>59</v>
      </c>
      <c r="C7" s="6"/>
      <c r="D7" s="6"/>
      <c r="E7" s="6"/>
      <c r="F7" s="6"/>
    </row>
    <row r="8" spans="1:8" ht="18" customHeight="1" x14ac:dyDescent="0.2">
      <c r="A8" s="18"/>
      <c r="B8" s="35" t="s">
        <v>63</v>
      </c>
      <c r="C8" s="13"/>
      <c r="D8" s="33" t="s">
        <v>64</v>
      </c>
      <c r="E8" s="33" t="s">
        <v>65</v>
      </c>
      <c r="F8" s="33" t="s">
        <v>66</v>
      </c>
      <c r="G8" s="33" t="s">
        <v>107</v>
      </c>
      <c r="H8" s="71" t="s">
        <v>108</v>
      </c>
    </row>
    <row r="9" spans="1:8" ht="18" customHeight="1" x14ac:dyDescent="0.2">
      <c r="A9" s="18"/>
      <c r="B9" s="36" t="s">
        <v>67</v>
      </c>
      <c r="C9" s="32" t="s">
        <v>68</v>
      </c>
      <c r="D9" s="37">
        <v>130</v>
      </c>
      <c r="E9" s="37">
        <v>2.2999999999999998</v>
      </c>
      <c r="F9" s="37">
        <v>3.7</v>
      </c>
      <c r="G9" s="79">
        <f t="shared" ref="G9:G14" si="0">D9*E9*2</f>
        <v>598</v>
      </c>
      <c r="H9" s="79">
        <f t="shared" ref="H9:H14" si="1">D9*E9*(F9-2)</f>
        <v>508.30000000000007</v>
      </c>
    </row>
    <row r="10" spans="1:8" ht="18" customHeight="1" x14ac:dyDescent="0.2">
      <c r="A10" s="18"/>
      <c r="B10" s="36" t="s">
        <v>67</v>
      </c>
      <c r="C10" s="32" t="s">
        <v>68</v>
      </c>
      <c r="D10" s="37">
        <v>234</v>
      </c>
      <c r="E10" s="37">
        <v>2.5</v>
      </c>
      <c r="F10" s="37">
        <v>3.6</v>
      </c>
      <c r="G10" s="79">
        <f t="shared" si="0"/>
        <v>1170</v>
      </c>
      <c r="H10" s="79">
        <f t="shared" si="1"/>
        <v>936</v>
      </c>
    </row>
    <row r="11" spans="1:8" ht="18" customHeight="1" x14ac:dyDescent="0.2">
      <c r="A11" s="18"/>
      <c r="B11" s="36" t="s">
        <v>67</v>
      </c>
      <c r="C11" s="32" t="s">
        <v>68</v>
      </c>
      <c r="D11" s="37">
        <v>50</v>
      </c>
      <c r="E11" s="37">
        <v>2.8</v>
      </c>
      <c r="F11" s="37">
        <v>3.6</v>
      </c>
      <c r="G11" s="79">
        <f t="shared" si="0"/>
        <v>280</v>
      </c>
      <c r="H11" s="79">
        <f t="shared" si="1"/>
        <v>224</v>
      </c>
    </row>
    <row r="12" spans="1:8" ht="18" customHeight="1" x14ac:dyDescent="0.2">
      <c r="A12" s="18"/>
      <c r="B12" s="36" t="s">
        <v>67</v>
      </c>
      <c r="C12" s="32" t="s">
        <v>68</v>
      </c>
      <c r="D12" s="37">
        <v>113</v>
      </c>
      <c r="E12" s="37">
        <v>2.1</v>
      </c>
      <c r="F12" s="37">
        <v>2.9</v>
      </c>
      <c r="G12" s="79">
        <f t="shared" si="0"/>
        <v>474.6</v>
      </c>
      <c r="H12" s="79">
        <f t="shared" si="1"/>
        <v>213.57</v>
      </c>
    </row>
    <row r="13" spans="1:8" ht="18" customHeight="1" x14ac:dyDescent="0.2">
      <c r="A13" s="18"/>
      <c r="B13" s="36" t="s">
        <v>67</v>
      </c>
      <c r="C13" s="32" t="s">
        <v>68</v>
      </c>
      <c r="D13" s="37">
        <v>490</v>
      </c>
      <c r="E13" s="37">
        <v>1.2</v>
      </c>
      <c r="F13" s="37">
        <v>3.3</v>
      </c>
      <c r="G13" s="79">
        <f t="shared" si="0"/>
        <v>1176</v>
      </c>
      <c r="H13" s="79">
        <f t="shared" si="1"/>
        <v>764.39999999999986</v>
      </c>
    </row>
    <row r="14" spans="1:8" ht="18" customHeight="1" thickBot="1" x14ac:dyDescent="0.25">
      <c r="A14" s="18"/>
      <c r="B14" s="36" t="s">
        <v>67</v>
      </c>
      <c r="C14" s="32" t="s">
        <v>68</v>
      </c>
      <c r="D14" s="37">
        <v>308</v>
      </c>
      <c r="E14" s="37">
        <v>1.3</v>
      </c>
      <c r="F14" s="37">
        <v>3.3</v>
      </c>
      <c r="G14" s="81">
        <f t="shared" si="0"/>
        <v>800.80000000000007</v>
      </c>
      <c r="H14" s="81">
        <f t="shared" si="1"/>
        <v>520.52</v>
      </c>
    </row>
    <row r="15" spans="1:8" ht="18" customHeight="1" thickTop="1" x14ac:dyDescent="0.2">
      <c r="A15" s="18"/>
      <c r="B15" s="36" t="s">
        <v>109</v>
      </c>
      <c r="C15" s="32"/>
      <c r="D15" s="37">
        <f>SUM(D9:D14)</f>
        <v>1325</v>
      </c>
      <c r="E15" s="13"/>
      <c r="F15" s="70"/>
      <c r="G15" s="80">
        <f>SUM(G9:G14)</f>
        <v>4499.3999999999996</v>
      </c>
      <c r="H15" s="80">
        <f>SUM(H9:H14)</f>
        <v>3166.79</v>
      </c>
    </row>
    <row r="16" spans="1:8" ht="18" customHeight="1" x14ac:dyDescent="0.2">
      <c r="A16" s="18"/>
      <c r="B16" s="36" t="s">
        <v>110</v>
      </c>
      <c r="C16" s="32"/>
      <c r="D16" s="82">
        <f>G15+H15</f>
        <v>7666.19</v>
      </c>
      <c r="E16" s="37"/>
      <c r="F16" s="13"/>
    </row>
    <row r="17" spans="1:6" ht="28.5" customHeight="1" x14ac:dyDescent="0.2">
      <c r="A17" s="18">
        <v>1</v>
      </c>
      <c r="B17" s="20" t="s">
        <v>6</v>
      </c>
      <c r="C17" s="18" t="s">
        <v>7</v>
      </c>
      <c r="D17" s="30">
        <f>G15*0.3</f>
        <v>1349.82</v>
      </c>
      <c r="E17" s="7"/>
      <c r="F17" s="15"/>
    </row>
    <row r="18" spans="1:6" ht="14.25" customHeight="1" x14ac:dyDescent="0.2">
      <c r="A18" s="18">
        <v>2</v>
      </c>
      <c r="B18" s="20" t="s">
        <v>8</v>
      </c>
      <c r="C18" s="18" t="s">
        <v>7</v>
      </c>
      <c r="D18" s="30">
        <f>H15*0.3</f>
        <v>950.03699999999992</v>
      </c>
      <c r="E18" s="7"/>
      <c r="F18" s="15"/>
    </row>
    <row r="19" spans="1:6" ht="29.25" customHeight="1" x14ac:dyDescent="0.2">
      <c r="A19" s="18">
        <v>3</v>
      </c>
      <c r="B19" s="20" t="s">
        <v>9</v>
      </c>
      <c r="C19" s="18" t="s">
        <v>7</v>
      </c>
      <c r="D19" s="30">
        <f>(D16-(D15*1.5))*0.3*2</f>
        <v>3407.2139999999995</v>
      </c>
      <c r="E19" s="7"/>
      <c r="F19" s="15"/>
    </row>
    <row r="20" spans="1:6" ht="15.75" customHeight="1" x14ac:dyDescent="0.2">
      <c r="A20" s="18">
        <v>4</v>
      </c>
      <c r="B20" s="20" t="s">
        <v>111</v>
      </c>
      <c r="C20" s="18" t="s">
        <v>7</v>
      </c>
      <c r="D20" s="30">
        <f>D9*E9*0.1+D10*E10*0.1+D11*E11*0.1+D12*E12*0.1+D13*E13*0.1+D14*E14*0.1</f>
        <v>224.97000000000003</v>
      </c>
      <c r="E20" s="15"/>
      <c r="F20" s="15"/>
    </row>
    <row r="21" spans="1:6" ht="15.75" customHeight="1" x14ac:dyDescent="0.2">
      <c r="A21" s="18">
        <v>5</v>
      </c>
      <c r="B21" s="20" t="s">
        <v>112</v>
      </c>
      <c r="C21" s="18" t="s">
        <v>7</v>
      </c>
      <c r="D21" s="30">
        <f>((D9*E9*1.45)-50-10.4)+((D10*E10*1.65)-149-18.8)+((D11*E11*1.85)-522-44.2)+((D12*E12*1.4)-107.3)+((D13*E13*0.62)-19.1)+((D14*E14*0.7)-19.2)</f>
        <v>1694.8600000000001</v>
      </c>
      <c r="E21" s="15"/>
      <c r="F21" s="15"/>
    </row>
    <row r="22" spans="1:6" ht="15.75" customHeight="1" x14ac:dyDescent="0.2">
      <c r="A22" s="18">
        <v>6</v>
      </c>
      <c r="B22" s="20" t="s">
        <v>113</v>
      </c>
      <c r="C22" s="18" t="s">
        <v>7</v>
      </c>
      <c r="D22" s="30">
        <f>D20+D21</f>
        <v>1919.8300000000002</v>
      </c>
      <c r="E22" s="15"/>
      <c r="F22" s="15"/>
    </row>
    <row r="23" spans="1:6" ht="15.75" customHeight="1" x14ac:dyDescent="0.2">
      <c r="A23" s="18">
        <v>7</v>
      </c>
      <c r="B23" s="20" t="s">
        <v>10</v>
      </c>
      <c r="C23" s="18" t="s">
        <v>7</v>
      </c>
      <c r="D23" s="30">
        <f>D22</f>
        <v>1919.8300000000002</v>
      </c>
      <c r="E23" s="15"/>
      <c r="F23" s="15"/>
    </row>
    <row r="24" spans="1:6" ht="28.5" x14ac:dyDescent="0.2">
      <c r="A24" s="18">
        <v>8</v>
      </c>
      <c r="B24" s="20" t="s">
        <v>11</v>
      </c>
      <c r="C24" s="18" t="s">
        <v>7</v>
      </c>
      <c r="D24" s="30">
        <f>D16</f>
        <v>7666.19</v>
      </c>
      <c r="E24" s="15"/>
      <c r="F24" s="15"/>
    </row>
    <row r="25" spans="1:6" ht="14.25" x14ac:dyDescent="0.2">
      <c r="A25" s="18">
        <v>9</v>
      </c>
      <c r="B25" s="20" t="s">
        <v>12</v>
      </c>
      <c r="C25" s="18" t="s">
        <v>7</v>
      </c>
      <c r="D25" s="30">
        <v>5195.82</v>
      </c>
      <c r="E25" s="15"/>
      <c r="F25" s="15"/>
    </row>
    <row r="26" spans="1:6" ht="28.5" customHeight="1" x14ac:dyDescent="0.2">
      <c r="A26" s="18">
        <v>10</v>
      </c>
      <c r="B26" s="20" t="s">
        <v>13</v>
      </c>
      <c r="C26" s="18" t="s">
        <v>7</v>
      </c>
      <c r="D26" s="30">
        <f>D16*0.7</f>
        <v>5366.3329999999996</v>
      </c>
      <c r="E26" s="7"/>
      <c r="F26" s="15"/>
    </row>
    <row r="27" spans="1:6" ht="29.25" customHeight="1" x14ac:dyDescent="0.2">
      <c r="A27" s="18">
        <v>11</v>
      </c>
      <c r="B27" s="20" t="s">
        <v>14</v>
      </c>
      <c r="C27" s="18" t="s">
        <v>7</v>
      </c>
      <c r="D27" s="30">
        <f>D25</f>
        <v>5195.82</v>
      </c>
      <c r="E27" s="15"/>
      <c r="F27" s="15"/>
    </row>
    <row r="28" spans="1:6" ht="28.5" customHeight="1" x14ac:dyDescent="0.2">
      <c r="A28" s="18">
        <v>12</v>
      </c>
      <c r="B28" s="20" t="s">
        <v>15</v>
      </c>
      <c r="C28" s="18" t="s">
        <v>16</v>
      </c>
      <c r="D28" s="30">
        <f>D15*2*2</f>
        <v>5300</v>
      </c>
      <c r="E28" s="15"/>
      <c r="F28" s="15"/>
    </row>
    <row r="29" spans="1:6" ht="28.5" customHeight="1" x14ac:dyDescent="0.2">
      <c r="A29" s="18">
        <v>13</v>
      </c>
      <c r="B29" s="20" t="s">
        <v>17</v>
      </c>
      <c r="C29" s="18" t="s">
        <v>16</v>
      </c>
      <c r="D29" s="30">
        <f>D15*1.5*2</f>
        <v>3975</v>
      </c>
      <c r="E29" s="15"/>
      <c r="F29" s="15"/>
    </row>
    <row r="30" spans="1:6" ht="13.5" customHeight="1" x14ac:dyDescent="0.2">
      <c r="A30" s="18">
        <v>14</v>
      </c>
      <c r="B30" s="20" t="s">
        <v>175</v>
      </c>
      <c r="C30" s="18" t="s">
        <v>18</v>
      </c>
      <c r="D30" s="30">
        <v>632</v>
      </c>
      <c r="E30" s="15"/>
      <c r="F30" s="15"/>
    </row>
    <row r="31" spans="1:6" ht="13.5" customHeight="1" x14ac:dyDescent="0.2">
      <c r="A31" s="18">
        <v>15</v>
      </c>
      <c r="B31" s="20" t="s">
        <v>176</v>
      </c>
      <c r="C31" s="18" t="s">
        <v>18</v>
      </c>
      <c r="D31" s="30">
        <v>153</v>
      </c>
      <c r="E31" s="15"/>
      <c r="F31" s="15"/>
    </row>
    <row r="32" spans="1:6" ht="13.5" customHeight="1" x14ac:dyDescent="0.2">
      <c r="A32" s="18">
        <v>16</v>
      </c>
      <c r="B32" s="20" t="s">
        <v>177</v>
      </c>
      <c r="C32" s="18" t="s">
        <v>18</v>
      </c>
      <c r="D32" s="30">
        <v>130</v>
      </c>
      <c r="E32" s="15"/>
      <c r="F32" s="15"/>
    </row>
    <row r="33" spans="1:6" ht="13.5" customHeight="1" x14ac:dyDescent="0.2">
      <c r="A33" s="18">
        <v>17</v>
      </c>
      <c r="B33" s="20" t="s">
        <v>178</v>
      </c>
      <c r="C33" s="18" t="s">
        <v>18</v>
      </c>
      <c r="D33" s="30">
        <v>234</v>
      </c>
      <c r="E33" s="15"/>
      <c r="F33" s="15"/>
    </row>
    <row r="34" spans="1:6" ht="13.5" customHeight="1" x14ac:dyDescent="0.2">
      <c r="A34" s="18">
        <v>18</v>
      </c>
      <c r="B34" s="20" t="s">
        <v>179</v>
      </c>
      <c r="C34" s="18" t="s">
        <v>18</v>
      </c>
      <c r="D34" s="30">
        <v>177</v>
      </c>
      <c r="E34" s="15"/>
      <c r="F34" s="15"/>
    </row>
    <row r="35" spans="1:6" ht="28.5" customHeight="1" x14ac:dyDescent="0.2">
      <c r="A35" s="18">
        <v>19</v>
      </c>
      <c r="B35" s="19" t="s">
        <v>19</v>
      </c>
      <c r="C35" s="18" t="s">
        <v>20</v>
      </c>
      <c r="D35" s="30">
        <v>11</v>
      </c>
      <c r="E35" s="15"/>
      <c r="F35" s="15"/>
    </row>
    <row r="36" spans="1:6" ht="28.5" customHeight="1" x14ac:dyDescent="0.2">
      <c r="A36" s="18">
        <v>20</v>
      </c>
      <c r="B36" s="19" t="s">
        <v>22</v>
      </c>
      <c r="C36" s="18" t="s">
        <v>20</v>
      </c>
      <c r="D36" s="30">
        <v>19</v>
      </c>
      <c r="E36" s="15"/>
      <c r="F36" s="15"/>
    </row>
    <row r="37" spans="1:6" ht="28.5" customHeight="1" x14ac:dyDescent="0.2">
      <c r="A37" s="18">
        <v>21</v>
      </c>
      <c r="B37" s="11" t="s">
        <v>46</v>
      </c>
      <c r="C37" s="12" t="s">
        <v>47</v>
      </c>
      <c r="D37" s="14">
        <f>D15</f>
        <v>1325</v>
      </c>
      <c r="E37" s="13"/>
      <c r="F37" s="16"/>
    </row>
    <row r="38" spans="1:6" ht="15" customHeight="1" x14ac:dyDescent="0.2">
      <c r="A38" s="18">
        <v>22</v>
      </c>
      <c r="B38" s="20" t="s">
        <v>21</v>
      </c>
      <c r="C38" s="18" t="s">
        <v>20</v>
      </c>
      <c r="D38" s="30">
        <v>18</v>
      </c>
      <c r="E38" s="15"/>
      <c r="F38" s="15"/>
    </row>
    <row r="39" spans="1:6" ht="14.25" customHeight="1" x14ac:dyDescent="0.2">
      <c r="A39" s="18">
        <v>23</v>
      </c>
      <c r="B39" s="20" t="s">
        <v>114</v>
      </c>
      <c r="C39" s="18" t="s">
        <v>20</v>
      </c>
      <c r="D39" s="30">
        <v>5</v>
      </c>
      <c r="E39" s="15"/>
      <c r="F39" s="15"/>
    </row>
    <row r="40" spans="1:6" ht="15.75" customHeight="1" x14ac:dyDescent="0.2">
      <c r="A40" s="18">
        <v>24</v>
      </c>
      <c r="B40" s="20" t="s">
        <v>115</v>
      </c>
      <c r="C40" s="18" t="s">
        <v>20</v>
      </c>
      <c r="D40" s="30">
        <v>56</v>
      </c>
      <c r="E40" s="119"/>
      <c r="F40" s="15"/>
    </row>
    <row r="41" spans="1:6" ht="15.75" customHeight="1" x14ac:dyDescent="0.2">
      <c r="A41" s="18">
        <v>25</v>
      </c>
      <c r="B41" s="20" t="s">
        <v>116</v>
      </c>
      <c r="C41" s="18" t="s">
        <v>20</v>
      </c>
      <c r="D41" s="30">
        <v>1</v>
      </c>
      <c r="E41" s="119"/>
      <c r="F41" s="15"/>
    </row>
    <row r="42" spans="1:6" ht="15.75" customHeight="1" x14ac:dyDescent="0.2">
      <c r="A42" s="18">
        <v>26</v>
      </c>
      <c r="B42" s="41" t="s">
        <v>104</v>
      </c>
      <c r="C42" s="32" t="s">
        <v>20</v>
      </c>
      <c r="D42" s="30">
        <v>4</v>
      </c>
      <c r="E42" s="15"/>
      <c r="F42" s="15"/>
    </row>
    <row r="43" spans="1:6" x14ac:dyDescent="0.2">
      <c r="D43" s="3"/>
      <c r="E43" s="3"/>
      <c r="F43" s="117"/>
    </row>
    <row r="44" spans="1:6" x14ac:dyDescent="0.2">
      <c r="D44" s="3"/>
      <c r="E44" s="3"/>
      <c r="F44" s="3"/>
    </row>
    <row r="45" spans="1:6" x14ac:dyDescent="0.2">
      <c r="D45" s="3"/>
      <c r="E45" s="3"/>
      <c r="F45" s="3"/>
    </row>
    <row r="46" spans="1:6" x14ac:dyDescent="0.2">
      <c r="D46" s="3"/>
      <c r="E46" s="3"/>
      <c r="F46" s="3"/>
    </row>
    <row r="47" spans="1:6" x14ac:dyDescent="0.2">
      <c r="D47" s="3"/>
      <c r="E47" s="3"/>
      <c r="F47" s="3"/>
    </row>
    <row r="48" spans="1:6" x14ac:dyDescent="0.2">
      <c r="D48" s="3"/>
      <c r="E48" s="3"/>
      <c r="F48" s="3"/>
    </row>
    <row r="49" spans="1:6" x14ac:dyDescent="0.2">
      <c r="D49" s="3"/>
      <c r="E49" s="3"/>
      <c r="F49" s="21"/>
    </row>
    <row r="50" spans="1:6" ht="15" x14ac:dyDescent="0.25">
      <c r="A50" s="137" t="s">
        <v>36</v>
      </c>
      <c r="B50" s="137"/>
      <c r="C50" s="137"/>
      <c r="D50" s="137"/>
      <c r="E50" s="137"/>
      <c r="F50" s="137"/>
    </row>
    <row r="52" spans="1:6" x14ac:dyDescent="0.2">
      <c r="A52" s="5" t="s">
        <v>0</v>
      </c>
      <c r="B52" s="5" t="s">
        <v>1</v>
      </c>
      <c r="C52" s="5" t="s">
        <v>2</v>
      </c>
      <c r="D52" s="5" t="s">
        <v>3</v>
      </c>
      <c r="E52" s="28" t="s">
        <v>4</v>
      </c>
      <c r="F52" s="28" t="s">
        <v>5</v>
      </c>
    </row>
    <row r="53" spans="1:6" ht="15" x14ac:dyDescent="0.2">
      <c r="A53" s="126"/>
      <c r="B53" s="127" t="s">
        <v>53</v>
      </c>
      <c r="C53" s="128"/>
      <c r="D53" s="129"/>
      <c r="E53" s="13"/>
      <c r="F53" s="13"/>
    </row>
    <row r="54" spans="1:6" ht="28.5" x14ac:dyDescent="0.2">
      <c r="A54" s="126">
        <v>1</v>
      </c>
      <c r="B54" s="130" t="s">
        <v>23</v>
      </c>
      <c r="C54" s="128" t="s">
        <v>7</v>
      </c>
      <c r="D54" s="129">
        <v>4.4000000000000004</v>
      </c>
      <c r="E54" s="13"/>
      <c r="F54" s="15"/>
    </row>
    <row r="55" spans="1:6" ht="28.5" x14ac:dyDescent="0.2">
      <c r="A55" s="126">
        <v>2</v>
      </c>
      <c r="B55" s="130" t="s">
        <v>24</v>
      </c>
      <c r="C55" s="128" t="s">
        <v>7</v>
      </c>
      <c r="D55" s="129">
        <v>1.1000000000000001</v>
      </c>
      <c r="E55" s="13"/>
      <c r="F55" s="15"/>
    </row>
    <row r="56" spans="1:6" ht="28.5" x14ac:dyDescent="0.2">
      <c r="A56" s="126">
        <v>3</v>
      </c>
      <c r="B56" s="130" t="s">
        <v>25</v>
      </c>
      <c r="C56" s="128" t="s">
        <v>7</v>
      </c>
      <c r="D56" s="129">
        <v>5.4</v>
      </c>
      <c r="E56" s="13"/>
      <c r="F56" s="15"/>
    </row>
    <row r="57" spans="1:6" ht="28.5" x14ac:dyDescent="0.2">
      <c r="A57" s="126">
        <v>4</v>
      </c>
      <c r="B57" s="130" t="s">
        <v>26</v>
      </c>
      <c r="C57" s="128" t="s">
        <v>7</v>
      </c>
      <c r="D57" s="129">
        <v>13.78</v>
      </c>
      <c r="E57" s="13"/>
      <c r="F57" s="15"/>
    </row>
    <row r="58" spans="1:6" ht="28.5" x14ac:dyDescent="0.2">
      <c r="A58" s="126">
        <v>5</v>
      </c>
      <c r="B58" s="130" t="s">
        <v>27</v>
      </c>
      <c r="C58" s="128" t="s">
        <v>7</v>
      </c>
      <c r="D58" s="129">
        <v>4.12</v>
      </c>
      <c r="E58" s="13"/>
      <c r="F58" s="15"/>
    </row>
    <row r="59" spans="1:6" ht="14.25" x14ac:dyDescent="0.2">
      <c r="A59" s="126">
        <v>6</v>
      </c>
      <c r="B59" s="11" t="s">
        <v>28</v>
      </c>
      <c r="C59" s="12" t="s">
        <v>7</v>
      </c>
      <c r="D59" s="129">
        <v>4.12</v>
      </c>
      <c r="E59" s="13"/>
      <c r="F59" s="15"/>
    </row>
    <row r="60" spans="1:6" ht="14.25" x14ac:dyDescent="0.2">
      <c r="A60" s="126">
        <v>7</v>
      </c>
      <c r="B60" s="11" t="s">
        <v>162</v>
      </c>
      <c r="C60" s="12" t="s">
        <v>7</v>
      </c>
      <c r="D60" s="129">
        <v>0.72</v>
      </c>
      <c r="E60" s="13"/>
      <c r="F60" s="15"/>
    </row>
    <row r="61" spans="1:6" ht="14.25" x14ac:dyDescent="0.2">
      <c r="A61" s="126">
        <v>8</v>
      </c>
      <c r="B61" s="11" t="s">
        <v>29</v>
      </c>
      <c r="C61" s="12" t="s">
        <v>7</v>
      </c>
      <c r="D61" s="129">
        <v>3.4</v>
      </c>
      <c r="E61" s="13"/>
      <c r="F61" s="15"/>
    </row>
    <row r="62" spans="1:6" ht="14.25" x14ac:dyDescent="0.2">
      <c r="A62" s="126">
        <v>9</v>
      </c>
      <c r="B62" s="11" t="s">
        <v>30</v>
      </c>
      <c r="C62" s="12" t="s">
        <v>7</v>
      </c>
      <c r="D62" s="129">
        <v>4.32</v>
      </c>
      <c r="E62" s="13"/>
      <c r="F62" s="15"/>
    </row>
    <row r="63" spans="1:6" ht="28.5" x14ac:dyDescent="0.2">
      <c r="A63" s="126">
        <v>10</v>
      </c>
      <c r="B63" s="130" t="s">
        <v>31</v>
      </c>
      <c r="C63" s="128" t="s">
        <v>7</v>
      </c>
      <c r="D63" s="129">
        <v>12.6</v>
      </c>
      <c r="E63" s="13"/>
      <c r="F63" s="15"/>
    </row>
    <row r="64" spans="1:6" ht="28.5" x14ac:dyDescent="0.2">
      <c r="A64" s="126">
        <v>11</v>
      </c>
      <c r="B64" s="130" t="s">
        <v>32</v>
      </c>
      <c r="C64" s="128" t="s">
        <v>16</v>
      </c>
      <c r="D64" s="129">
        <v>24</v>
      </c>
      <c r="E64" s="13"/>
      <c r="F64" s="15"/>
    </row>
    <row r="65" spans="1:6" ht="28.5" x14ac:dyDescent="0.2">
      <c r="A65" s="126">
        <v>12</v>
      </c>
      <c r="B65" s="130" t="s">
        <v>54</v>
      </c>
      <c r="C65" s="128" t="s">
        <v>33</v>
      </c>
      <c r="D65" s="129">
        <v>6</v>
      </c>
      <c r="E65" s="13"/>
      <c r="F65" s="15"/>
    </row>
    <row r="66" spans="1:6" ht="14.25" x14ac:dyDescent="0.2">
      <c r="A66" s="126">
        <v>13</v>
      </c>
      <c r="B66" s="130" t="s">
        <v>34</v>
      </c>
      <c r="C66" s="128" t="s">
        <v>33</v>
      </c>
      <c r="D66" s="129">
        <v>6</v>
      </c>
      <c r="E66" s="13"/>
      <c r="F66" s="15"/>
    </row>
    <row r="67" spans="1:6" ht="14.25" x14ac:dyDescent="0.2">
      <c r="A67" s="126">
        <v>14</v>
      </c>
      <c r="B67" s="130" t="s">
        <v>35</v>
      </c>
      <c r="C67" s="128" t="s">
        <v>20</v>
      </c>
      <c r="D67" s="129">
        <v>1</v>
      </c>
      <c r="E67" s="13"/>
      <c r="F67" s="15"/>
    </row>
    <row r="68" spans="1:6" ht="25.5" x14ac:dyDescent="0.2">
      <c r="A68" s="126">
        <v>15</v>
      </c>
      <c r="B68" s="11" t="s">
        <v>46</v>
      </c>
      <c r="C68" s="12" t="s">
        <v>47</v>
      </c>
      <c r="D68" s="14">
        <v>0.06</v>
      </c>
      <c r="E68" s="13"/>
      <c r="F68" s="16"/>
    </row>
    <row r="69" spans="1:6" x14ac:dyDescent="0.2">
      <c r="E69" s="3"/>
      <c r="F69" s="21"/>
    </row>
    <row r="70" spans="1:6" x14ac:dyDescent="0.2">
      <c r="E70" s="3"/>
      <c r="F70" s="21"/>
    </row>
    <row r="71" spans="1:6" x14ac:dyDescent="0.2">
      <c r="F71" s="3"/>
    </row>
    <row r="72" spans="1:6" x14ac:dyDescent="0.2">
      <c r="F72" s="3"/>
    </row>
    <row r="73" spans="1:6" ht="15" x14ac:dyDescent="0.25">
      <c r="A73" s="136" t="s">
        <v>51</v>
      </c>
      <c r="B73" s="136"/>
      <c r="C73" s="136"/>
      <c r="D73" s="136"/>
      <c r="E73" s="136"/>
      <c r="F73" s="136"/>
    </row>
    <row r="75" spans="1:6" x14ac:dyDescent="0.2">
      <c r="A75" s="5" t="s">
        <v>0</v>
      </c>
      <c r="B75" s="5" t="s">
        <v>1</v>
      </c>
      <c r="C75" s="5" t="s">
        <v>2</v>
      </c>
      <c r="D75" s="5" t="s">
        <v>3</v>
      </c>
      <c r="E75" s="28" t="s">
        <v>4</v>
      </c>
      <c r="F75" s="28" t="s">
        <v>5</v>
      </c>
    </row>
    <row r="76" spans="1:6" ht="30" x14ac:dyDescent="0.2">
      <c r="A76" s="13"/>
      <c r="B76" s="131" t="s">
        <v>52</v>
      </c>
      <c r="C76" s="13"/>
      <c r="D76" s="13"/>
      <c r="E76" s="13"/>
      <c r="F76" s="13"/>
    </row>
    <row r="77" spans="1:6" ht="25.5" x14ac:dyDescent="0.2">
      <c r="A77" s="12">
        <v>1</v>
      </c>
      <c r="B77" s="11" t="s">
        <v>37</v>
      </c>
      <c r="C77" s="12" t="s">
        <v>7</v>
      </c>
      <c r="D77" s="14">
        <v>3.7</v>
      </c>
      <c r="E77" s="13"/>
      <c r="F77" s="16"/>
    </row>
    <row r="78" spans="1:6" ht="25.5" x14ac:dyDescent="0.2">
      <c r="A78" s="12">
        <v>2</v>
      </c>
      <c r="B78" s="11" t="s">
        <v>38</v>
      </c>
      <c r="C78" s="12" t="s">
        <v>7</v>
      </c>
      <c r="D78" s="14">
        <v>1</v>
      </c>
      <c r="E78" s="13"/>
      <c r="F78" s="16"/>
    </row>
    <row r="79" spans="1:6" ht="25.5" x14ac:dyDescent="0.2">
      <c r="A79" s="12">
        <v>3</v>
      </c>
      <c r="B79" s="11" t="s">
        <v>39</v>
      </c>
      <c r="C79" s="12" t="s">
        <v>7</v>
      </c>
      <c r="D79" s="14">
        <v>10.5</v>
      </c>
      <c r="E79" s="13"/>
      <c r="F79" s="16"/>
    </row>
    <row r="80" spans="1:6" x14ac:dyDescent="0.2">
      <c r="A80" s="12">
        <v>4</v>
      </c>
      <c r="B80" s="11" t="s">
        <v>28</v>
      </c>
      <c r="C80" s="12" t="s">
        <v>7</v>
      </c>
      <c r="D80" s="14">
        <v>3.43</v>
      </c>
      <c r="E80" s="13"/>
      <c r="F80" s="16"/>
    </row>
    <row r="81" spans="1:6" x14ac:dyDescent="0.2">
      <c r="A81" s="12">
        <v>5</v>
      </c>
      <c r="B81" s="11" t="s">
        <v>163</v>
      </c>
      <c r="C81" s="12" t="s">
        <v>7</v>
      </c>
      <c r="D81" s="14">
        <v>0.6</v>
      </c>
      <c r="E81" s="13"/>
      <c r="F81" s="16"/>
    </row>
    <row r="82" spans="1:6" x14ac:dyDescent="0.2">
      <c r="A82" s="12">
        <v>6</v>
      </c>
      <c r="B82" s="11" t="s">
        <v>29</v>
      </c>
      <c r="C82" s="12" t="s">
        <v>7</v>
      </c>
      <c r="D82" s="14">
        <v>2.83</v>
      </c>
      <c r="E82" s="13"/>
      <c r="F82" s="16"/>
    </row>
    <row r="83" spans="1:6" x14ac:dyDescent="0.2">
      <c r="A83" s="12">
        <v>7</v>
      </c>
      <c r="B83" s="11" t="s">
        <v>40</v>
      </c>
      <c r="C83" s="12" t="s">
        <v>7</v>
      </c>
      <c r="D83" s="14">
        <v>8.17</v>
      </c>
      <c r="E83" s="13"/>
      <c r="F83" s="16"/>
    </row>
    <row r="84" spans="1:6" ht="25.5" x14ac:dyDescent="0.2">
      <c r="A84" s="12">
        <v>8</v>
      </c>
      <c r="B84" s="11" t="s">
        <v>41</v>
      </c>
      <c r="C84" s="12" t="s">
        <v>7</v>
      </c>
      <c r="D84" s="14">
        <v>3.43</v>
      </c>
      <c r="E84" s="13"/>
      <c r="F84" s="16"/>
    </row>
    <row r="85" spans="1:6" ht="25.5" x14ac:dyDescent="0.2">
      <c r="A85" s="12">
        <v>9</v>
      </c>
      <c r="B85" s="11" t="s">
        <v>42</v>
      </c>
      <c r="C85" s="12" t="s">
        <v>7</v>
      </c>
      <c r="D85" s="14">
        <v>3.6</v>
      </c>
      <c r="E85" s="13"/>
      <c r="F85" s="16"/>
    </row>
    <row r="86" spans="1:6" ht="25.5" x14ac:dyDescent="0.2">
      <c r="A86" s="12">
        <v>10</v>
      </c>
      <c r="B86" s="11" t="s">
        <v>43</v>
      </c>
      <c r="C86" s="12" t="s">
        <v>16</v>
      </c>
      <c r="D86" s="14">
        <v>20</v>
      </c>
      <c r="E86" s="13"/>
      <c r="F86" s="16"/>
    </row>
    <row r="87" spans="1:6" ht="25.5" x14ac:dyDescent="0.2">
      <c r="A87" s="12">
        <v>11</v>
      </c>
      <c r="B87" s="11" t="s">
        <v>44</v>
      </c>
      <c r="C87" s="12" t="s">
        <v>45</v>
      </c>
      <c r="D87" s="14">
        <v>5</v>
      </c>
      <c r="E87" s="13"/>
      <c r="F87" s="16"/>
    </row>
    <row r="88" spans="1:6" ht="25.5" x14ac:dyDescent="0.2">
      <c r="A88" s="12">
        <v>12</v>
      </c>
      <c r="B88" s="11" t="s">
        <v>46</v>
      </c>
      <c r="C88" s="12" t="s">
        <v>47</v>
      </c>
      <c r="D88" s="14">
        <v>5</v>
      </c>
      <c r="E88" s="13"/>
      <c r="F88" s="16"/>
    </row>
    <row r="89" spans="1:6" x14ac:dyDescent="0.2">
      <c r="A89" s="12">
        <v>13</v>
      </c>
      <c r="B89" s="13" t="s">
        <v>48</v>
      </c>
      <c r="C89" s="12" t="s">
        <v>49</v>
      </c>
      <c r="D89" s="14">
        <v>1</v>
      </c>
      <c r="E89" s="13"/>
      <c r="F89" s="16"/>
    </row>
    <row r="90" spans="1:6" ht="14.25" x14ac:dyDescent="0.2">
      <c r="A90" s="12">
        <v>14</v>
      </c>
      <c r="B90" s="6" t="s">
        <v>50</v>
      </c>
      <c r="C90" s="12" t="s">
        <v>49</v>
      </c>
      <c r="D90" s="14">
        <v>1</v>
      </c>
      <c r="E90" s="13"/>
      <c r="F90" s="16"/>
    </row>
    <row r="91" spans="1:6" x14ac:dyDescent="0.2">
      <c r="E91" s="3"/>
      <c r="F91" s="21"/>
    </row>
    <row r="92" spans="1:6" x14ac:dyDescent="0.2">
      <c r="E92" s="3"/>
      <c r="F92" s="21"/>
    </row>
    <row r="93" spans="1:6" x14ac:dyDescent="0.2">
      <c r="E93" s="3"/>
      <c r="F93" s="21"/>
    </row>
    <row r="94" spans="1:6" x14ac:dyDescent="0.2">
      <c r="E94" s="3"/>
      <c r="F94" s="21"/>
    </row>
    <row r="95" spans="1:6" x14ac:dyDescent="0.2">
      <c r="E95" s="3"/>
      <c r="F95" s="21"/>
    </row>
    <row r="96" spans="1:6" x14ac:dyDescent="0.2">
      <c r="E96" s="3"/>
      <c r="F96" s="21"/>
    </row>
    <row r="97" spans="1:6" x14ac:dyDescent="0.2">
      <c r="E97" s="3"/>
      <c r="F97" s="21"/>
    </row>
    <row r="98" spans="1:6" x14ac:dyDescent="0.2">
      <c r="E98" s="3"/>
      <c r="F98" s="21"/>
    </row>
    <row r="99" spans="1:6" x14ac:dyDescent="0.2">
      <c r="E99" s="3"/>
      <c r="F99" s="21"/>
    </row>
    <row r="101" spans="1:6" ht="15" x14ac:dyDescent="0.2">
      <c r="B101" s="116" t="s">
        <v>154</v>
      </c>
      <c r="C101" s="3"/>
      <c r="F101" s="3"/>
    </row>
    <row r="102" spans="1:6" x14ac:dyDescent="0.2">
      <c r="A102" s="5" t="s">
        <v>0</v>
      </c>
      <c r="B102" s="5" t="s">
        <v>1</v>
      </c>
      <c r="C102" s="5" t="s">
        <v>2</v>
      </c>
      <c r="D102" s="5" t="s">
        <v>3</v>
      </c>
      <c r="E102" s="28" t="s">
        <v>4</v>
      </c>
      <c r="F102" s="28" t="s">
        <v>5</v>
      </c>
    </row>
    <row r="103" spans="1:6" ht="30" x14ac:dyDescent="0.2">
      <c r="A103" s="12">
        <v>1</v>
      </c>
      <c r="B103" s="114" t="s">
        <v>143</v>
      </c>
      <c r="C103" s="12" t="s">
        <v>144</v>
      </c>
      <c r="D103" s="14">
        <v>25</v>
      </c>
      <c r="E103" s="13"/>
      <c r="F103" s="16"/>
    </row>
    <row r="104" spans="1:6" ht="18" x14ac:dyDescent="0.2">
      <c r="A104" s="12">
        <v>2</v>
      </c>
      <c r="B104" s="114" t="s">
        <v>145</v>
      </c>
      <c r="C104" s="12" t="s">
        <v>144</v>
      </c>
      <c r="D104" s="14">
        <v>10</v>
      </c>
      <c r="E104" s="13"/>
      <c r="F104" s="16"/>
    </row>
    <row r="105" spans="1:6" ht="18" x14ac:dyDescent="0.2">
      <c r="A105" s="12">
        <v>3</v>
      </c>
      <c r="B105" s="114" t="s">
        <v>146</v>
      </c>
      <c r="C105" s="12" t="s">
        <v>144</v>
      </c>
      <c r="D105" s="14">
        <v>10</v>
      </c>
      <c r="E105" s="13"/>
      <c r="F105" s="16"/>
    </row>
    <row r="106" spans="1:6" ht="18" x14ac:dyDescent="0.2">
      <c r="A106" s="12">
        <v>4</v>
      </c>
      <c r="B106" s="114" t="s">
        <v>147</v>
      </c>
      <c r="C106" s="12" t="s">
        <v>144</v>
      </c>
      <c r="D106" s="14">
        <v>17</v>
      </c>
      <c r="E106" s="13"/>
      <c r="F106" s="16"/>
    </row>
    <row r="107" spans="1:6" ht="18" x14ac:dyDescent="0.2">
      <c r="A107" s="12">
        <v>5</v>
      </c>
      <c r="B107" s="114" t="s">
        <v>148</v>
      </c>
      <c r="C107" s="12" t="s">
        <v>149</v>
      </c>
      <c r="D107" s="14">
        <v>6</v>
      </c>
      <c r="E107" s="13"/>
      <c r="F107" s="16"/>
    </row>
    <row r="108" spans="1:6" ht="18" x14ac:dyDescent="0.2">
      <c r="A108" s="12">
        <v>6</v>
      </c>
      <c r="B108" s="114" t="s">
        <v>150</v>
      </c>
      <c r="C108" s="12" t="s">
        <v>144</v>
      </c>
      <c r="D108" s="14">
        <v>1</v>
      </c>
      <c r="E108" s="13"/>
      <c r="F108" s="16"/>
    </row>
    <row r="109" spans="1:6" ht="15" x14ac:dyDescent="0.2">
      <c r="A109" s="12">
        <v>7</v>
      </c>
      <c r="B109" s="114" t="s">
        <v>151</v>
      </c>
      <c r="C109" s="12" t="s">
        <v>152</v>
      </c>
      <c r="D109" s="14">
        <v>3</v>
      </c>
      <c r="E109" s="13"/>
      <c r="F109" s="16"/>
    </row>
    <row r="110" spans="1:6" ht="18" x14ac:dyDescent="0.2">
      <c r="A110" s="12">
        <v>8</v>
      </c>
      <c r="B110" s="114" t="s">
        <v>153</v>
      </c>
      <c r="C110" s="12" t="s">
        <v>144</v>
      </c>
      <c r="D110" s="14">
        <v>3</v>
      </c>
      <c r="E110" s="13"/>
      <c r="F110" s="16"/>
    </row>
    <row r="111" spans="1:6" x14ac:dyDescent="0.2">
      <c r="A111" s="115"/>
      <c r="F111" s="118"/>
    </row>
    <row r="115" spans="1:6" ht="15" x14ac:dyDescent="0.25">
      <c r="A115" s="136" t="s">
        <v>51</v>
      </c>
      <c r="B115" s="136"/>
      <c r="C115" s="136"/>
      <c r="D115" s="136"/>
      <c r="E115" s="136"/>
      <c r="F115" s="136"/>
    </row>
    <row r="117" spans="1:6" x14ac:dyDescent="0.2">
      <c r="A117" s="5" t="s">
        <v>0</v>
      </c>
      <c r="B117" s="5" t="s">
        <v>1</v>
      </c>
      <c r="C117" s="5" t="s">
        <v>2</v>
      </c>
      <c r="D117" s="5" t="s">
        <v>3</v>
      </c>
      <c r="E117" s="28" t="s">
        <v>4</v>
      </c>
      <c r="F117" s="28" t="s">
        <v>5</v>
      </c>
    </row>
    <row r="118" spans="1:6" ht="30" x14ac:dyDescent="0.2">
      <c r="A118" s="13"/>
      <c r="B118" s="131" t="s">
        <v>155</v>
      </c>
      <c r="C118" s="13"/>
      <c r="D118" s="13"/>
      <c r="E118" s="13"/>
      <c r="F118" s="16"/>
    </row>
    <row r="119" spans="1:6" ht="25.5" x14ac:dyDescent="0.2">
      <c r="A119" s="12">
        <v>1</v>
      </c>
      <c r="B119" s="11" t="s">
        <v>37</v>
      </c>
      <c r="C119" s="12" t="s">
        <v>7</v>
      </c>
      <c r="D119" s="14">
        <v>6.2</v>
      </c>
      <c r="E119" s="13"/>
      <c r="F119" s="16"/>
    </row>
    <row r="120" spans="1:6" ht="25.5" x14ac:dyDescent="0.2">
      <c r="A120" s="12">
        <v>2</v>
      </c>
      <c r="B120" s="11" t="s">
        <v>38</v>
      </c>
      <c r="C120" s="12" t="s">
        <v>7</v>
      </c>
      <c r="D120" s="14">
        <v>1</v>
      </c>
      <c r="E120" s="13"/>
      <c r="F120" s="16"/>
    </row>
    <row r="121" spans="1:6" ht="25.5" x14ac:dyDescent="0.2">
      <c r="A121" s="12">
        <v>3</v>
      </c>
      <c r="B121" s="11" t="s">
        <v>39</v>
      </c>
      <c r="C121" s="12" t="s">
        <v>7</v>
      </c>
      <c r="D121" s="14">
        <v>16.2</v>
      </c>
      <c r="E121" s="13"/>
      <c r="F121" s="16"/>
    </row>
    <row r="122" spans="1:6" x14ac:dyDescent="0.2">
      <c r="A122" s="12">
        <v>4</v>
      </c>
      <c r="B122" s="11" t="s">
        <v>28</v>
      </c>
      <c r="C122" s="12" t="s">
        <v>7</v>
      </c>
      <c r="D122" s="14">
        <v>3.43</v>
      </c>
      <c r="E122" s="13"/>
      <c r="F122" s="16"/>
    </row>
    <row r="123" spans="1:6" x14ac:dyDescent="0.2">
      <c r="A123" s="12">
        <v>5</v>
      </c>
      <c r="B123" s="11" t="s">
        <v>162</v>
      </c>
      <c r="C123" s="12" t="s">
        <v>7</v>
      </c>
      <c r="D123" s="14">
        <v>0.6</v>
      </c>
      <c r="E123" s="13"/>
      <c r="F123" s="16"/>
    </row>
    <row r="124" spans="1:6" x14ac:dyDescent="0.2">
      <c r="A124" s="12">
        <v>6</v>
      </c>
      <c r="B124" s="11" t="s">
        <v>29</v>
      </c>
      <c r="C124" s="12" t="s">
        <v>7</v>
      </c>
      <c r="D124" s="14">
        <v>2.83</v>
      </c>
      <c r="E124" s="13"/>
      <c r="F124" s="16"/>
    </row>
    <row r="125" spans="1:6" x14ac:dyDescent="0.2">
      <c r="A125" s="12">
        <v>7</v>
      </c>
      <c r="B125" s="11" t="s">
        <v>40</v>
      </c>
      <c r="C125" s="12" t="s">
        <v>7</v>
      </c>
      <c r="D125" s="14">
        <v>8.17</v>
      </c>
      <c r="E125" s="13"/>
      <c r="F125" s="16"/>
    </row>
    <row r="126" spans="1:6" ht="25.5" x14ac:dyDescent="0.2">
      <c r="A126" s="12">
        <v>8</v>
      </c>
      <c r="B126" s="11" t="s">
        <v>41</v>
      </c>
      <c r="C126" s="12" t="s">
        <v>7</v>
      </c>
      <c r="D126" s="14">
        <v>3.43</v>
      </c>
      <c r="E126" s="13"/>
      <c r="F126" s="16"/>
    </row>
    <row r="127" spans="1:6" ht="25.5" x14ac:dyDescent="0.2">
      <c r="A127" s="12">
        <v>9</v>
      </c>
      <c r="B127" s="11" t="s">
        <v>164</v>
      </c>
      <c r="C127" s="12" t="s">
        <v>7</v>
      </c>
      <c r="D127" s="14">
        <v>5.9</v>
      </c>
      <c r="E127" s="13"/>
      <c r="F127" s="16"/>
    </row>
    <row r="128" spans="1:6" ht="25.5" x14ac:dyDescent="0.2">
      <c r="A128" s="12">
        <v>10</v>
      </c>
      <c r="B128" s="11" t="s">
        <v>43</v>
      </c>
      <c r="C128" s="12" t="s">
        <v>16</v>
      </c>
      <c r="D128" s="14">
        <v>20</v>
      </c>
      <c r="E128" s="13"/>
      <c r="F128" s="16"/>
    </row>
    <row r="129" spans="1:6" ht="25.5" x14ac:dyDescent="0.2">
      <c r="A129" s="12">
        <v>11</v>
      </c>
      <c r="B129" s="11" t="s">
        <v>44</v>
      </c>
      <c r="C129" s="12" t="s">
        <v>45</v>
      </c>
      <c r="D129" s="14">
        <v>6</v>
      </c>
      <c r="E129" s="13"/>
      <c r="F129" s="16"/>
    </row>
    <row r="130" spans="1:6" ht="25.5" x14ac:dyDescent="0.2">
      <c r="A130" s="12">
        <v>12</v>
      </c>
      <c r="B130" s="11" t="s">
        <v>46</v>
      </c>
      <c r="C130" s="12" t="s">
        <v>47</v>
      </c>
      <c r="D130" s="14">
        <v>0.06</v>
      </c>
      <c r="E130" s="13"/>
      <c r="F130" s="16"/>
    </row>
    <row r="131" spans="1:6" x14ac:dyDescent="0.2">
      <c r="A131" s="12">
        <v>13</v>
      </c>
      <c r="B131" s="13" t="s">
        <v>156</v>
      </c>
      <c r="C131" s="12" t="s">
        <v>16</v>
      </c>
      <c r="D131" s="14">
        <v>34</v>
      </c>
      <c r="E131" s="13"/>
      <c r="F131" s="16"/>
    </row>
    <row r="132" spans="1:6" ht="14.25" x14ac:dyDescent="0.2">
      <c r="A132" s="12">
        <v>14</v>
      </c>
      <c r="B132" s="6" t="s">
        <v>157</v>
      </c>
      <c r="C132" s="12" t="s">
        <v>16</v>
      </c>
      <c r="D132" s="14">
        <v>0.9</v>
      </c>
      <c r="E132" s="13"/>
      <c r="F132" s="16"/>
    </row>
    <row r="133" spans="1:6" x14ac:dyDescent="0.2">
      <c r="A133" s="12">
        <v>15</v>
      </c>
      <c r="B133" s="11" t="s">
        <v>158</v>
      </c>
      <c r="C133" s="12" t="s">
        <v>16</v>
      </c>
      <c r="D133" s="14">
        <v>3.6</v>
      </c>
      <c r="E133" s="13"/>
      <c r="F133" s="16"/>
    </row>
    <row r="134" spans="1:6" x14ac:dyDescent="0.2">
      <c r="A134" s="12">
        <v>16</v>
      </c>
      <c r="B134" s="11" t="s">
        <v>50</v>
      </c>
      <c r="C134" s="12" t="s">
        <v>49</v>
      </c>
      <c r="D134" s="14">
        <v>28</v>
      </c>
      <c r="E134" s="13"/>
      <c r="F134" s="16"/>
    </row>
    <row r="135" spans="1:6" x14ac:dyDescent="0.2">
      <c r="A135" s="12">
        <v>17</v>
      </c>
      <c r="B135" s="11" t="s">
        <v>159</v>
      </c>
      <c r="C135" s="12" t="s">
        <v>160</v>
      </c>
      <c r="D135" s="14">
        <v>50</v>
      </c>
      <c r="E135" s="13"/>
      <c r="F135" s="16"/>
    </row>
    <row r="136" spans="1:6" x14ac:dyDescent="0.2">
      <c r="A136" s="12">
        <v>18</v>
      </c>
      <c r="B136" s="11" t="s">
        <v>161</v>
      </c>
      <c r="C136" s="12" t="s">
        <v>160</v>
      </c>
      <c r="D136" s="14">
        <v>50</v>
      </c>
      <c r="E136" s="13"/>
      <c r="F136" s="16"/>
    </row>
    <row r="137" spans="1:6" x14ac:dyDescent="0.2">
      <c r="F137" s="118"/>
    </row>
    <row r="147" spans="2:2" ht="18" x14ac:dyDescent="0.25">
      <c r="B147" s="17" t="s">
        <v>56</v>
      </c>
    </row>
    <row r="148" spans="2:2" ht="18" x14ac:dyDescent="0.25">
      <c r="B148" s="17" t="s">
        <v>57</v>
      </c>
    </row>
  </sheetData>
  <mergeCells count="4">
    <mergeCell ref="A1:F1"/>
    <mergeCell ref="A73:F73"/>
    <mergeCell ref="A115:F115"/>
    <mergeCell ref="A50:F50"/>
  </mergeCells>
  <phoneticPr fontId="17" type="noConversion"/>
  <pageMargins left="0.35433070866141736" right="0.15748031496062992" top="0.39370078740157483" bottom="0.39370078740157483" header="0.51181102362204722" footer="0.51181102362204722"/>
  <pageSetup paperSize="9" scale="85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5</vt:i4>
      </vt:variant>
    </vt:vector>
  </HeadingPairs>
  <TitlesOfParts>
    <vt:vector size="5" baseType="lpstr">
      <vt:lpstr>ydaljenia vod</vt:lpstr>
      <vt:lpstr>ydaljenia vod КС</vt:lpstr>
      <vt:lpstr>ydalj kanal КС</vt:lpstr>
      <vt:lpstr>VODOPR КС</vt:lpstr>
      <vt:lpstr>KANAL КС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</dc:creator>
  <cp:lastModifiedBy>Vasilka Pankova</cp:lastModifiedBy>
  <cp:lastPrinted>2019-04-10T08:17:43Z</cp:lastPrinted>
  <dcterms:created xsi:type="dcterms:W3CDTF">2017-11-15T13:16:49Z</dcterms:created>
  <dcterms:modified xsi:type="dcterms:W3CDTF">2019-04-10T08:54:05Z</dcterms:modified>
</cp:coreProperties>
</file>